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style3.xml" ContentType="application/vnd.ms-office.chartstyle+xml"/>
  <Override PartName="/xl/charts/colors3.xml" ContentType="application/vnd.ms-office.chartcolorstyle+xml"/>
  <Override PartName="/xl/charts/style4.xml" ContentType="application/vnd.ms-office.chartstyle+xml"/>
  <Override PartName="/xl/charts/colors4.xml" ContentType="application/vnd.ms-office.chartcolorstyle+xml"/>
  <Override PartName="/xl/charts/colors5.xml" ContentType="application/vnd.ms-office.chartcolorstyle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Registro" sheetId="1" r:id="rId1"/>
    <sheet name="GRAF01" sheetId="2" r:id="rId2"/>
    <sheet name="GRAF02" sheetId="3" r:id="rId3"/>
    <sheet name="GRAF03" sheetId="4" r:id="rId4"/>
    <sheet name="LOCALIZA" sheetId="5" r:id="rId5"/>
    <sheet name="SOLICITANTE" sheetId="6" r:id="rId6"/>
    <sheet name="Abastecimento" sheetId="8" r:id="rId7"/>
    <sheet name="Lavagem" sheetId="9" r:id="rId8"/>
  </sheets>
  <definedNames>
    <definedName name="_xlnm._FilterDatabase" localSheetId="4" hidden="1">LOCALIZA!$B$3:$H$276</definedName>
    <definedName name="_xlnm._FilterDatabase" localSheetId="0" hidden="1">Registro!$A$8:$O$501</definedName>
    <definedName name="_xlnm._FilterDatabase" localSheetId="5" hidden="1">SOLICITANTE!$B$2:$K$96</definedName>
    <definedName name="_xlnm.Print_Area" localSheetId="0">Registro!$A$1:$S$100</definedName>
    <definedName name="CARGOS" localSheetId="7">#REF!</definedName>
    <definedName name="Localiza" comment="Localização do destino.">LOCALIZA!$B$5:$B$501</definedName>
    <definedName name="Motorista">SOLICITANTE!$M$3:$M$16</definedName>
    <definedName name="Solicita" localSheetId="7">#REF!</definedName>
    <definedName name="Solicita">SOLICITANTE!$B$3:$B$81</definedName>
    <definedName name="Solicitante">SOLICITANTE!$B$3:$B$85</definedName>
    <definedName name="_xlnm.Print_Titles" localSheetId="4">LOCALIZA!$1:$4</definedName>
    <definedName name="VEREADORES" localSheetId="7">#REF!</definedName>
    <definedName name="Z_B684B176_1279_41FC_93C5_AC7ABB5920EE_.wvu.FilterData" localSheetId="0" hidden="1">Registro!$A$8:$O$87</definedName>
    <definedName name="Z_B684B176_1279_41FC_93C5_AC7ABB5920EE_.wvu.FilterData" localSheetId="5" hidden="1">SOLICITANTE!$B$2:$K$85</definedName>
    <definedName name="Z_B684B176_1279_41FC_93C5_AC7ABB5920EE_.wvu.PrintTitles" localSheetId="4" hidden="1">LOCALIZA!$1:$4</definedName>
  </definedNames>
  <calcPr calcId="145621"/>
  <customWorkbookViews>
    <customWorkbookView name="Marcos Pastorello - Modo de exibição pessoal" guid="{B684B176-1279-41FC-93C5-AC7ABB5920EE}" autoUpdate="1" mergeInterval="10" personalView="1" maximized="1" xWindow="1912" yWindow="-8" windowWidth="1936" windowHeight="1056" activeSheetId="8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7" i="1" l="1"/>
  <c r="L237" i="1"/>
  <c r="L236" i="1"/>
  <c r="O236" i="1"/>
  <c r="O230" i="1"/>
  <c r="L230" i="1"/>
  <c r="O235" i="1" l="1"/>
  <c r="L235" i="1"/>
  <c r="O232" i="1"/>
  <c r="L232" i="1"/>
  <c r="L184" i="1" l="1"/>
  <c r="L181" i="1"/>
  <c r="L134" i="1" l="1"/>
  <c r="Q248" i="1" l="1"/>
  <c r="R248" i="1"/>
  <c r="S248" i="1" s="1"/>
  <c r="Q249" i="1"/>
  <c r="R249" i="1"/>
  <c r="S249" i="1" s="1"/>
  <c r="Q250" i="1"/>
  <c r="R250" i="1"/>
  <c r="S250" i="1" s="1"/>
  <c r="Q251" i="1"/>
  <c r="R251" i="1"/>
  <c r="S251" i="1" s="1"/>
  <c r="Q252" i="1"/>
  <c r="R252" i="1"/>
  <c r="S252" i="1" s="1"/>
  <c r="Q253" i="1"/>
  <c r="R253" i="1"/>
  <c r="S253" i="1" s="1"/>
  <c r="Q254" i="1"/>
  <c r="R254" i="1"/>
  <c r="S254" i="1" s="1"/>
  <c r="Q255" i="1"/>
  <c r="R255" i="1"/>
  <c r="S255" i="1" s="1"/>
  <c r="Q256" i="1"/>
  <c r="R256" i="1"/>
  <c r="S256" i="1" s="1"/>
  <c r="Q257" i="1"/>
  <c r="R257" i="1"/>
  <c r="S257" i="1" s="1"/>
  <c r="Q258" i="1"/>
  <c r="R258" i="1"/>
  <c r="S258" i="1" s="1"/>
  <c r="Q259" i="1"/>
  <c r="R259" i="1"/>
  <c r="S259" i="1" s="1"/>
  <c r="Q260" i="1"/>
  <c r="R260" i="1"/>
  <c r="S260" i="1" s="1"/>
  <c r="Q261" i="1"/>
  <c r="R261" i="1"/>
  <c r="S261" i="1" s="1"/>
  <c r="Q262" i="1"/>
  <c r="R262" i="1"/>
  <c r="S262" i="1" s="1"/>
  <c r="Q263" i="1"/>
  <c r="R263" i="1"/>
  <c r="S263" i="1" s="1"/>
  <c r="Q264" i="1"/>
  <c r="R264" i="1"/>
  <c r="S264" i="1" s="1"/>
  <c r="Q265" i="1"/>
  <c r="R265" i="1"/>
  <c r="S265" i="1" s="1"/>
  <c r="Q266" i="1"/>
  <c r="R266" i="1"/>
  <c r="S266" i="1" s="1"/>
  <c r="Q267" i="1"/>
  <c r="R267" i="1"/>
  <c r="S267" i="1" s="1"/>
  <c r="Q268" i="1"/>
  <c r="R268" i="1"/>
  <c r="S268" i="1" s="1"/>
  <c r="Q269" i="1"/>
  <c r="R269" i="1"/>
  <c r="S269" i="1" s="1"/>
  <c r="Q270" i="1"/>
  <c r="R270" i="1"/>
  <c r="S270" i="1" s="1"/>
  <c r="Q271" i="1"/>
  <c r="R271" i="1"/>
  <c r="S271" i="1" s="1"/>
  <c r="Q272" i="1"/>
  <c r="R272" i="1"/>
  <c r="S272" i="1" s="1"/>
  <c r="Q273" i="1"/>
  <c r="R273" i="1"/>
  <c r="S273" i="1" s="1"/>
  <c r="Q274" i="1"/>
  <c r="R274" i="1"/>
  <c r="S274" i="1" s="1"/>
  <c r="Q275" i="1"/>
  <c r="R275" i="1"/>
  <c r="S275" i="1" s="1"/>
  <c r="Q276" i="1"/>
  <c r="R276" i="1"/>
  <c r="S276" i="1" s="1"/>
  <c r="Q277" i="1"/>
  <c r="R277" i="1"/>
  <c r="S277" i="1" s="1"/>
  <c r="Q278" i="1"/>
  <c r="R278" i="1"/>
  <c r="S278" i="1" s="1"/>
  <c r="Q279" i="1"/>
  <c r="R279" i="1"/>
  <c r="S279" i="1" s="1"/>
  <c r="Q280" i="1"/>
  <c r="R280" i="1"/>
  <c r="S280" i="1" s="1"/>
  <c r="Q281" i="1"/>
  <c r="R281" i="1"/>
  <c r="S281" i="1" s="1"/>
  <c r="Q282" i="1"/>
  <c r="R282" i="1"/>
  <c r="S282" i="1" s="1"/>
  <c r="Q283" i="1"/>
  <c r="R283" i="1"/>
  <c r="S283" i="1" s="1"/>
  <c r="Q284" i="1"/>
  <c r="R284" i="1"/>
  <c r="S284" i="1" s="1"/>
  <c r="Q285" i="1"/>
  <c r="R285" i="1"/>
  <c r="S285" i="1" s="1"/>
  <c r="Q286" i="1"/>
  <c r="R286" i="1"/>
  <c r="S286" i="1" s="1"/>
  <c r="Q287" i="1"/>
  <c r="R287" i="1"/>
  <c r="S287" i="1" s="1"/>
  <c r="Q288" i="1"/>
  <c r="R288" i="1"/>
  <c r="S288" i="1" s="1"/>
  <c r="Q289" i="1"/>
  <c r="R289" i="1"/>
  <c r="S289" i="1" s="1"/>
  <c r="Q290" i="1"/>
  <c r="R290" i="1"/>
  <c r="S290" i="1" s="1"/>
  <c r="Q291" i="1"/>
  <c r="R291" i="1"/>
  <c r="S291" i="1" s="1"/>
  <c r="Q292" i="1"/>
  <c r="R292" i="1"/>
  <c r="S292" i="1" s="1"/>
  <c r="Q293" i="1"/>
  <c r="R293" i="1"/>
  <c r="S293" i="1" s="1"/>
  <c r="Q294" i="1"/>
  <c r="R294" i="1"/>
  <c r="S294" i="1" s="1"/>
  <c r="Q295" i="1"/>
  <c r="R295" i="1"/>
  <c r="S295" i="1" s="1"/>
  <c r="Q296" i="1"/>
  <c r="R296" i="1"/>
  <c r="S296" i="1" s="1"/>
  <c r="Q297" i="1"/>
  <c r="R297" i="1"/>
  <c r="S297" i="1" s="1"/>
  <c r="Q298" i="1"/>
  <c r="R298" i="1"/>
  <c r="S298" i="1" s="1"/>
  <c r="Q299" i="1"/>
  <c r="R299" i="1"/>
  <c r="S299" i="1" s="1"/>
  <c r="Q300" i="1"/>
  <c r="R300" i="1"/>
  <c r="S300" i="1" s="1"/>
  <c r="Q301" i="1"/>
  <c r="R301" i="1"/>
  <c r="S301" i="1" s="1"/>
  <c r="Q302" i="1"/>
  <c r="R302" i="1"/>
  <c r="S302" i="1" s="1"/>
  <c r="Q303" i="1"/>
  <c r="R303" i="1"/>
  <c r="S303" i="1" s="1"/>
  <c r="Q304" i="1"/>
  <c r="R304" i="1"/>
  <c r="S304" i="1" s="1"/>
  <c r="Q305" i="1"/>
  <c r="R305" i="1"/>
  <c r="S305" i="1" s="1"/>
  <c r="Q306" i="1"/>
  <c r="R306" i="1"/>
  <c r="S306" i="1" s="1"/>
  <c r="Q307" i="1"/>
  <c r="R307" i="1"/>
  <c r="S307" i="1" s="1"/>
  <c r="Q308" i="1"/>
  <c r="R308" i="1"/>
  <c r="S308" i="1" s="1"/>
  <c r="Q309" i="1"/>
  <c r="R309" i="1"/>
  <c r="S309" i="1" s="1"/>
  <c r="Q310" i="1"/>
  <c r="R310" i="1"/>
  <c r="S310" i="1" s="1"/>
  <c r="Q311" i="1"/>
  <c r="R311" i="1"/>
  <c r="S311" i="1" s="1"/>
  <c r="Q312" i="1"/>
  <c r="R312" i="1"/>
  <c r="S312" i="1" s="1"/>
  <c r="Q313" i="1"/>
  <c r="R313" i="1"/>
  <c r="S313" i="1" s="1"/>
  <c r="Q314" i="1"/>
  <c r="R314" i="1"/>
  <c r="S314" i="1" s="1"/>
  <c r="Q315" i="1"/>
  <c r="R315" i="1"/>
  <c r="S315" i="1" s="1"/>
  <c r="Q316" i="1"/>
  <c r="R316" i="1"/>
  <c r="S316" i="1" s="1"/>
  <c r="Q317" i="1"/>
  <c r="R317" i="1"/>
  <c r="S317" i="1" s="1"/>
  <c r="Q318" i="1"/>
  <c r="R318" i="1"/>
  <c r="S318" i="1" s="1"/>
  <c r="Q319" i="1"/>
  <c r="R319" i="1"/>
  <c r="S319" i="1" s="1"/>
  <c r="Q320" i="1"/>
  <c r="R320" i="1"/>
  <c r="S320" i="1" s="1"/>
  <c r="Q321" i="1"/>
  <c r="R321" i="1"/>
  <c r="S321" i="1" s="1"/>
  <c r="Q322" i="1"/>
  <c r="R322" i="1"/>
  <c r="S322" i="1" s="1"/>
  <c r="Q323" i="1"/>
  <c r="R323" i="1"/>
  <c r="S323" i="1" s="1"/>
  <c r="Q324" i="1"/>
  <c r="R324" i="1"/>
  <c r="S324" i="1" s="1"/>
  <c r="Q325" i="1"/>
  <c r="R325" i="1"/>
  <c r="S325" i="1" s="1"/>
  <c r="Q326" i="1"/>
  <c r="R326" i="1"/>
  <c r="S326" i="1" s="1"/>
  <c r="Q327" i="1"/>
  <c r="R327" i="1"/>
  <c r="S327" i="1" s="1"/>
  <c r="Q328" i="1"/>
  <c r="R328" i="1"/>
  <c r="S328" i="1" s="1"/>
  <c r="Q329" i="1"/>
  <c r="R329" i="1"/>
  <c r="S329" i="1" s="1"/>
  <c r="Q330" i="1"/>
  <c r="R330" i="1"/>
  <c r="S330" i="1" s="1"/>
  <c r="Q331" i="1"/>
  <c r="R331" i="1"/>
  <c r="S331" i="1" s="1"/>
  <c r="Q332" i="1"/>
  <c r="R332" i="1"/>
  <c r="S332" i="1" s="1"/>
  <c r="Q333" i="1"/>
  <c r="R333" i="1"/>
  <c r="S333" i="1" s="1"/>
  <c r="Q334" i="1"/>
  <c r="R334" i="1"/>
  <c r="S334" i="1" s="1"/>
  <c r="Q335" i="1"/>
  <c r="R335" i="1"/>
  <c r="S335" i="1" s="1"/>
  <c r="Q336" i="1"/>
  <c r="R336" i="1"/>
  <c r="S336" i="1" s="1"/>
  <c r="Q337" i="1"/>
  <c r="R337" i="1"/>
  <c r="S337" i="1" s="1"/>
  <c r="Q338" i="1"/>
  <c r="R338" i="1"/>
  <c r="S338" i="1" s="1"/>
  <c r="Q339" i="1"/>
  <c r="R339" i="1"/>
  <c r="S339" i="1" s="1"/>
  <c r="Q340" i="1"/>
  <c r="R340" i="1"/>
  <c r="S340" i="1" s="1"/>
  <c r="Q341" i="1"/>
  <c r="R341" i="1"/>
  <c r="S341" i="1" s="1"/>
  <c r="Q342" i="1"/>
  <c r="R342" i="1"/>
  <c r="S342" i="1" s="1"/>
  <c r="Q343" i="1"/>
  <c r="R343" i="1"/>
  <c r="S343" i="1" s="1"/>
  <c r="Q344" i="1"/>
  <c r="R344" i="1"/>
  <c r="S344" i="1" s="1"/>
  <c r="Q345" i="1"/>
  <c r="R345" i="1"/>
  <c r="S345" i="1" s="1"/>
  <c r="Q346" i="1"/>
  <c r="R346" i="1"/>
  <c r="S346" i="1" s="1"/>
  <c r="Q347" i="1"/>
  <c r="R347" i="1"/>
  <c r="S347" i="1" s="1"/>
  <c r="Q348" i="1"/>
  <c r="R348" i="1"/>
  <c r="S348" i="1" s="1"/>
  <c r="Q349" i="1"/>
  <c r="R349" i="1"/>
  <c r="S349" i="1" s="1"/>
  <c r="Q350" i="1"/>
  <c r="R350" i="1"/>
  <c r="S350" i="1" s="1"/>
  <c r="Q351" i="1"/>
  <c r="R351" i="1"/>
  <c r="S351" i="1" s="1"/>
  <c r="Q352" i="1"/>
  <c r="R352" i="1"/>
  <c r="S352" i="1" s="1"/>
  <c r="Q353" i="1"/>
  <c r="R353" i="1"/>
  <c r="S353" i="1" s="1"/>
  <c r="Q354" i="1"/>
  <c r="R354" i="1"/>
  <c r="S354" i="1" s="1"/>
  <c r="Q355" i="1"/>
  <c r="R355" i="1"/>
  <c r="S355" i="1" s="1"/>
  <c r="Q356" i="1"/>
  <c r="R356" i="1"/>
  <c r="S356" i="1" s="1"/>
  <c r="Q357" i="1"/>
  <c r="R357" i="1"/>
  <c r="S357" i="1" s="1"/>
  <c r="Q358" i="1"/>
  <c r="R358" i="1"/>
  <c r="S358" i="1" s="1"/>
  <c r="Q359" i="1"/>
  <c r="R359" i="1"/>
  <c r="S359" i="1" s="1"/>
  <c r="Q360" i="1"/>
  <c r="R360" i="1"/>
  <c r="S360" i="1" s="1"/>
  <c r="Q361" i="1"/>
  <c r="R361" i="1"/>
  <c r="S361" i="1" s="1"/>
  <c r="Q362" i="1"/>
  <c r="R362" i="1"/>
  <c r="S362" i="1" s="1"/>
  <c r="Q363" i="1"/>
  <c r="R363" i="1"/>
  <c r="S363" i="1" s="1"/>
  <c r="Q364" i="1"/>
  <c r="R364" i="1"/>
  <c r="S364" i="1" s="1"/>
  <c r="Q365" i="1"/>
  <c r="R365" i="1"/>
  <c r="S365" i="1" s="1"/>
  <c r="Q366" i="1"/>
  <c r="R366" i="1"/>
  <c r="S366" i="1" s="1"/>
  <c r="Q367" i="1"/>
  <c r="R367" i="1"/>
  <c r="S367" i="1" s="1"/>
  <c r="Q368" i="1"/>
  <c r="R368" i="1"/>
  <c r="S368" i="1" s="1"/>
  <c r="Q369" i="1"/>
  <c r="R369" i="1"/>
  <c r="S369" i="1" s="1"/>
  <c r="Q370" i="1"/>
  <c r="R370" i="1"/>
  <c r="S370" i="1" s="1"/>
  <c r="Q371" i="1"/>
  <c r="R371" i="1"/>
  <c r="S371" i="1" s="1"/>
  <c r="Q372" i="1"/>
  <c r="R372" i="1"/>
  <c r="S372" i="1" s="1"/>
  <c r="Q373" i="1"/>
  <c r="R373" i="1"/>
  <c r="S373" i="1" s="1"/>
  <c r="Q374" i="1"/>
  <c r="R374" i="1"/>
  <c r="S374" i="1" s="1"/>
  <c r="Q375" i="1"/>
  <c r="R375" i="1"/>
  <c r="S375" i="1" s="1"/>
  <c r="Q376" i="1"/>
  <c r="R376" i="1"/>
  <c r="S376" i="1" s="1"/>
  <c r="Q377" i="1"/>
  <c r="R377" i="1"/>
  <c r="S377" i="1" s="1"/>
  <c r="Q378" i="1"/>
  <c r="R378" i="1"/>
  <c r="S378" i="1" s="1"/>
  <c r="Q379" i="1"/>
  <c r="R379" i="1"/>
  <c r="S379" i="1" s="1"/>
  <c r="Q380" i="1"/>
  <c r="R380" i="1"/>
  <c r="S380" i="1" s="1"/>
  <c r="Q381" i="1"/>
  <c r="R381" i="1"/>
  <c r="S381" i="1" s="1"/>
  <c r="Q382" i="1"/>
  <c r="R382" i="1"/>
  <c r="S382" i="1" s="1"/>
  <c r="Q383" i="1"/>
  <c r="R383" i="1"/>
  <c r="S383" i="1" s="1"/>
  <c r="Q384" i="1"/>
  <c r="R384" i="1"/>
  <c r="S384" i="1" s="1"/>
  <c r="Q385" i="1"/>
  <c r="R385" i="1"/>
  <c r="S385" i="1" s="1"/>
  <c r="Q386" i="1"/>
  <c r="R386" i="1"/>
  <c r="S386" i="1" s="1"/>
  <c r="Q387" i="1"/>
  <c r="R387" i="1"/>
  <c r="S387" i="1" s="1"/>
  <c r="Q388" i="1"/>
  <c r="R388" i="1"/>
  <c r="S388" i="1" s="1"/>
  <c r="Q389" i="1"/>
  <c r="R389" i="1"/>
  <c r="S389" i="1" s="1"/>
  <c r="Q390" i="1"/>
  <c r="R390" i="1"/>
  <c r="S390" i="1" s="1"/>
  <c r="Q391" i="1"/>
  <c r="R391" i="1"/>
  <c r="S391" i="1" s="1"/>
  <c r="Q392" i="1"/>
  <c r="R392" i="1"/>
  <c r="S392" i="1" s="1"/>
  <c r="Q393" i="1"/>
  <c r="R393" i="1"/>
  <c r="S393" i="1" s="1"/>
  <c r="Q394" i="1"/>
  <c r="R394" i="1"/>
  <c r="S394" i="1" s="1"/>
  <c r="Q395" i="1"/>
  <c r="R395" i="1"/>
  <c r="S395" i="1" s="1"/>
  <c r="Q396" i="1"/>
  <c r="R396" i="1"/>
  <c r="S396" i="1" s="1"/>
  <c r="Q397" i="1"/>
  <c r="R397" i="1"/>
  <c r="S397" i="1" s="1"/>
  <c r="Q398" i="1"/>
  <c r="R398" i="1"/>
  <c r="S398" i="1" s="1"/>
  <c r="Q399" i="1"/>
  <c r="R399" i="1"/>
  <c r="S399" i="1" s="1"/>
  <c r="Q400" i="1"/>
  <c r="R400" i="1"/>
  <c r="S400" i="1" s="1"/>
  <c r="Q401" i="1"/>
  <c r="R401" i="1"/>
  <c r="S401" i="1" s="1"/>
  <c r="Q402" i="1"/>
  <c r="R402" i="1"/>
  <c r="S402" i="1" s="1"/>
  <c r="Q403" i="1"/>
  <c r="R403" i="1"/>
  <c r="S403" i="1" s="1"/>
  <c r="Q404" i="1"/>
  <c r="R404" i="1"/>
  <c r="S404" i="1" s="1"/>
  <c r="Q405" i="1"/>
  <c r="R405" i="1"/>
  <c r="S405" i="1" s="1"/>
  <c r="Q406" i="1"/>
  <c r="R406" i="1"/>
  <c r="S406" i="1" s="1"/>
  <c r="Q407" i="1"/>
  <c r="R407" i="1"/>
  <c r="S407" i="1" s="1"/>
  <c r="Q408" i="1"/>
  <c r="R408" i="1"/>
  <c r="S408" i="1" s="1"/>
  <c r="Q409" i="1"/>
  <c r="R409" i="1"/>
  <c r="S409" i="1" s="1"/>
  <c r="Q410" i="1"/>
  <c r="R410" i="1"/>
  <c r="S410" i="1" s="1"/>
  <c r="Q411" i="1"/>
  <c r="R411" i="1"/>
  <c r="S411" i="1" s="1"/>
  <c r="Q412" i="1"/>
  <c r="R412" i="1"/>
  <c r="S412" i="1" s="1"/>
  <c r="Q413" i="1"/>
  <c r="R413" i="1"/>
  <c r="S413" i="1" s="1"/>
  <c r="Q414" i="1"/>
  <c r="R414" i="1"/>
  <c r="S414" i="1" s="1"/>
  <c r="Q415" i="1"/>
  <c r="R415" i="1"/>
  <c r="S415" i="1" s="1"/>
  <c r="Q416" i="1"/>
  <c r="R416" i="1"/>
  <c r="S416" i="1" s="1"/>
  <c r="Q417" i="1"/>
  <c r="R417" i="1"/>
  <c r="S417" i="1" s="1"/>
  <c r="Q418" i="1"/>
  <c r="R418" i="1"/>
  <c r="S418" i="1" s="1"/>
  <c r="Q419" i="1"/>
  <c r="R419" i="1"/>
  <c r="S419" i="1" s="1"/>
  <c r="Q420" i="1"/>
  <c r="R420" i="1"/>
  <c r="S420" i="1" s="1"/>
  <c r="Q421" i="1"/>
  <c r="R421" i="1"/>
  <c r="S421" i="1" s="1"/>
  <c r="Q422" i="1"/>
  <c r="R422" i="1"/>
  <c r="S422" i="1" s="1"/>
  <c r="Q423" i="1"/>
  <c r="R423" i="1"/>
  <c r="S423" i="1" s="1"/>
  <c r="Q424" i="1"/>
  <c r="R424" i="1"/>
  <c r="S424" i="1" s="1"/>
  <c r="Q425" i="1"/>
  <c r="R425" i="1"/>
  <c r="S425" i="1" s="1"/>
  <c r="Q426" i="1"/>
  <c r="R426" i="1"/>
  <c r="S426" i="1" s="1"/>
  <c r="Q427" i="1"/>
  <c r="R427" i="1"/>
  <c r="S427" i="1" s="1"/>
  <c r="Q428" i="1"/>
  <c r="R428" i="1"/>
  <c r="S428" i="1" s="1"/>
  <c r="Q429" i="1"/>
  <c r="R429" i="1"/>
  <c r="S429" i="1" s="1"/>
  <c r="Q430" i="1"/>
  <c r="R430" i="1"/>
  <c r="S430" i="1" s="1"/>
  <c r="Q431" i="1"/>
  <c r="R431" i="1"/>
  <c r="S431" i="1" s="1"/>
  <c r="Q432" i="1"/>
  <c r="R432" i="1"/>
  <c r="S432" i="1" s="1"/>
  <c r="Q433" i="1"/>
  <c r="R433" i="1"/>
  <c r="S433" i="1" s="1"/>
  <c r="Q434" i="1"/>
  <c r="R434" i="1"/>
  <c r="S434" i="1" s="1"/>
  <c r="Q435" i="1"/>
  <c r="R435" i="1"/>
  <c r="S435" i="1" s="1"/>
  <c r="Q436" i="1"/>
  <c r="R436" i="1"/>
  <c r="S436" i="1" s="1"/>
  <c r="Q437" i="1"/>
  <c r="R437" i="1"/>
  <c r="S437" i="1" s="1"/>
  <c r="Q438" i="1"/>
  <c r="R438" i="1"/>
  <c r="S438" i="1" s="1"/>
  <c r="Q439" i="1"/>
  <c r="R439" i="1"/>
  <c r="S439" i="1" s="1"/>
  <c r="Q440" i="1"/>
  <c r="R440" i="1"/>
  <c r="S440" i="1" s="1"/>
  <c r="Q441" i="1"/>
  <c r="R441" i="1"/>
  <c r="S441" i="1" s="1"/>
  <c r="Q442" i="1"/>
  <c r="R442" i="1"/>
  <c r="S442" i="1" s="1"/>
  <c r="Q443" i="1"/>
  <c r="R443" i="1"/>
  <c r="S443" i="1" s="1"/>
  <c r="Q444" i="1"/>
  <c r="R444" i="1"/>
  <c r="S444" i="1" s="1"/>
  <c r="Q445" i="1"/>
  <c r="R445" i="1"/>
  <c r="S445" i="1" s="1"/>
  <c r="Q446" i="1"/>
  <c r="R446" i="1"/>
  <c r="S446" i="1" s="1"/>
  <c r="Q447" i="1"/>
  <c r="R447" i="1"/>
  <c r="S447" i="1" s="1"/>
  <c r="Q448" i="1"/>
  <c r="R448" i="1"/>
  <c r="S448" i="1" s="1"/>
  <c r="Q449" i="1"/>
  <c r="R449" i="1"/>
  <c r="S449" i="1" s="1"/>
  <c r="Q450" i="1"/>
  <c r="R450" i="1"/>
  <c r="S450" i="1" s="1"/>
  <c r="Q451" i="1"/>
  <c r="R451" i="1"/>
  <c r="S451" i="1" s="1"/>
  <c r="Q452" i="1"/>
  <c r="R452" i="1"/>
  <c r="S452" i="1" s="1"/>
  <c r="Q453" i="1"/>
  <c r="R453" i="1"/>
  <c r="S453" i="1" s="1"/>
  <c r="Q454" i="1"/>
  <c r="R454" i="1"/>
  <c r="S454" i="1" s="1"/>
  <c r="Q455" i="1"/>
  <c r="R455" i="1"/>
  <c r="S455" i="1" s="1"/>
  <c r="Q456" i="1"/>
  <c r="R456" i="1"/>
  <c r="S456" i="1" s="1"/>
  <c r="Q457" i="1"/>
  <c r="R457" i="1"/>
  <c r="S457" i="1" s="1"/>
  <c r="Q458" i="1"/>
  <c r="R458" i="1"/>
  <c r="S458" i="1" s="1"/>
  <c r="Q459" i="1"/>
  <c r="R459" i="1"/>
  <c r="S459" i="1" s="1"/>
  <c r="Q460" i="1"/>
  <c r="R460" i="1"/>
  <c r="S460" i="1" s="1"/>
  <c r="Q461" i="1"/>
  <c r="R461" i="1"/>
  <c r="S461" i="1" s="1"/>
  <c r="Q462" i="1"/>
  <c r="R462" i="1"/>
  <c r="S462" i="1" s="1"/>
  <c r="Q463" i="1"/>
  <c r="R463" i="1"/>
  <c r="S463" i="1" s="1"/>
  <c r="Q464" i="1"/>
  <c r="R464" i="1"/>
  <c r="S464" i="1" s="1"/>
  <c r="Q465" i="1"/>
  <c r="R465" i="1"/>
  <c r="S465" i="1" s="1"/>
  <c r="Q466" i="1"/>
  <c r="R466" i="1"/>
  <c r="S466" i="1" s="1"/>
  <c r="Q467" i="1"/>
  <c r="R467" i="1"/>
  <c r="S467" i="1" s="1"/>
  <c r="Q468" i="1"/>
  <c r="R468" i="1"/>
  <c r="S468" i="1" s="1"/>
  <c r="Q469" i="1"/>
  <c r="R469" i="1"/>
  <c r="S469" i="1" s="1"/>
  <c r="Q470" i="1"/>
  <c r="R470" i="1"/>
  <c r="S470" i="1" s="1"/>
  <c r="Q471" i="1"/>
  <c r="R471" i="1"/>
  <c r="S471" i="1" s="1"/>
  <c r="Q472" i="1"/>
  <c r="R472" i="1"/>
  <c r="S472" i="1" s="1"/>
  <c r="Q473" i="1"/>
  <c r="R473" i="1"/>
  <c r="S473" i="1" s="1"/>
  <c r="Q474" i="1"/>
  <c r="R474" i="1"/>
  <c r="S474" i="1" s="1"/>
  <c r="Q475" i="1"/>
  <c r="R475" i="1"/>
  <c r="S475" i="1" s="1"/>
  <c r="Q476" i="1"/>
  <c r="R476" i="1"/>
  <c r="S476" i="1" s="1"/>
  <c r="Q477" i="1"/>
  <c r="R477" i="1"/>
  <c r="S477" i="1" s="1"/>
  <c r="Q478" i="1"/>
  <c r="R478" i="1"/>
  <c r="S478" i="1" s="1"/>
  <c r="Q479" i="1"/>
  <c r="R479" i="1"/>
  <c r="S479" i="1" s="1"/>
  <c r="Q480" i="1"/>
  <c r="R480" i="1"/>
  <c r="S480" i="1" s="1"/>
  <c r="Q481" i="1"/>
  <c r="R481" i="1"/>
  <c r="S481" i="1" s="1"/>
  <c r="Q482" i="1"/>
  <c r="R482" i="1"/>
  <c r="S482" i="1" s="1"/>
  <c r="Q483" i="1"/>
  <c r="R483" i="1"/>
  <c r="S483" i="1" s="1"/>
  <c r="Q484" i="1"/>
  <c r="R484" i="1"/>
  <c r="S484" i="1" s="1"/>
  <c r="Q485" i="1"/>
  <c r="R485" i="1"/>
  <c r="S485" i="1" s="1"/>
  <c r="Q486" i="1"/>
  <c r="R486" i="1"/>
  <c r="S486" i="1" s="1"/>
  <c r="Q487" i="1"/>
  <c r="R487" i="1"/>
  <c r="S487" i="1" s="1"/>
  <c r="Q488" i="1"/>
  <c r="R488" i="1"/>
  <c r="S488" i="1" s="1"/>
  <c r="Q489" i="1"/>
  <c r="R489" i="1"/>
  <c r="S489" i="1" s="1"/>
  <c r="Q490" i="1"/>
  <c r="R490" i="1"/>
  <c r="S490" i="1" s="1"/>
  <c r="Q491" i="1"/>
  <c r="R491" i="1"/>
  <c r="S491" i="1" s="1"/>
  <c r="Q492" i="1"/>
  <c r="R492" i="1"/>
  <c r="S492" i="1" s="1"/>
  <c r="Q493" i="1"/>
  <c r="R493" i="1"/>
  <c r="S493" i="1" s="1"/>
  <c r="Q494" i="1"/>
  <c r="R494" i="1"/>
  <c r="S494" i="1" s="1"/>
  <c r="Q495" i="1"/>
  <c r="R495" i="1"/>
  <c r="S495" i="1" s="1"/>
  <c r="Q496" i="1"/>
  <c r="R496" i="1"/>
  <c r="S496" i="1" s="1"/>
  <c r="Q497" i="1"/>
  <c r="R497" i="1"/>
  <c r="S497" i="1" s="1"/>
  <c r="Q498" i="1"/>
  <c r="R498" i="1"/>
  <c r="S498" i="1" s="1"/>
  <c r="Q499" i="1"/>
  <c r="R499" i="1"/>
  <c r="S499" i="1" s="1"/>
  <c r="Q500" i="1"/>
  <c r="R500" i="1"/>
  <c r="S500" i="1" s="1"/>
  <c r="Q501" i="1"/>
  <c r="R501" i="1"/>
  <c r="S501" i="1" s="1"/>
  <c r="M13" i="1"/>
  <c r="O13" i="1" s="1"/>
  <c r="M14" i="1"/>
  <c r="O14" i="1" s="1"/>
  <c r="M15" i="1"/>
  <c r="O15" i="1" s="1"/>
  <c r="M16" i="1"/>
  <c r="O16" i="1" s="1"/>
  <c r="M17" i="1"/>
  <c r="O17" i="1" s="1"/>
  <c r="M18" i="1"/>
  <c r="O18" i="1" s="1"/>
  <c r="M19" i="1"/>
  <c r="M20" i="1"/>
  <c r="O20" i="1" s="1"/>
  <c r="M21" i="1"/>
  <c r="O21" i="1" s="1"/>
  <c r="M22" i="1"/>
  <c r="O22" i="1" s="1"/>
  <c r="M23" i="1"/>
  <c r="M24" i="1"/>
  <c r="O24" i="1" s="1"/>
  <c r="M25" i="1"/>
  <c r="O25" i="1" s="1"/>
  <c r="M26" i="1"/>
  <c r="O26" i="1" s="1"/>
  <c r="M27" i="1"/>
  <c r="O27" i="1" s="1"/>
  <c r="M28" i="1"/>
  <c r="O28" i="1" s="1"/>
  <c r="M29" i="1"/>
  <c r="O29" i="1" s="1"/>
  <c r="M31" i="1"/>
  <c r="O31" i="1" s="1"/>
  <c r="M32" i="1"/>
  <c r="O32" i="1" s="1"/>
  <c r="M33" i="1"/>
  <c r="O33" i="1" s="1"/>
  <c r="M34" i="1"/>
  <c r="M35" i="1"/>
  <c r="O35" i="1" s="1"/>
  <c r="M36" i="1"/>
  <c r="O36" i="1" s="1"/>
  <c r="M37" i="1"/>
  <c r="O37" i="1" s="1"/>
  <c r="M38" i="1"/>
  <c r="O38" i="1" s="1"/>
  <c r="M39" i="1"/>
  <c r="O39" i="1" s="1"/>
  <c r="M40" i="1"/>
  <c r="O40" i="1" s="1"/>
  <c r="M41" i="1"/>
  <c r="O41" i="1" s="1"/>
  <c r="M42" i="1"/>
  <c r="M43" i="1"/>
  <c r="O43" i="1" s="1"/>
  <c r="M44" i="1"/>
  <c r="O44" i="1" s="1"/>
  <c r="M45" i="1"/>
  <c r="O45" i="1" s="1"/>
  <c r="M46" i="1"/>
  <c r="O46" i="1" s="1"/>
  <c r="M47" i="1"/>
  <c r="O47" i="1" s="1"/>
  <c r="M48" i="1"/>
  <c r="O48" i="1" s="1"/>
  <c r="M49" i="1"/>
  <c r="O49" i="1" s="1"/>
  <c r="M50" i="1"/>
  <c r="M51" i="1"/>
  <c r="O51" i="1" s="1"/>
  <c r="M52" i="1"/>
  <c r="O52" i="1" s="1"/>
  <c r="M53" i="1"/>
  <c r="O53" i="1" s="1"/>
  <c r="M54" i="1"/>
  <c r="O54" i="1" s="1"/>
  <c r="M55" i="1"/>
  <c r="O55" i="1" s="1"/>
  <c r="M56" i="1"/>
  <c r="O56" i="1" s="1"/>
  <c r="M57" i="1"/>
  <c r="O57" i="1" s="1"/>
  <c r="M58" i="1"/>
  <c r="O58" i="1" s="1"/>
  <c r="M59" i="1"/>
  <c r="O59" i="1" s="1"/>
  <c r="M63" i="1"/>
  <c r="M64" i="1"/>
  <c r="O64" i="1" s="1"/>
  <c r="M65" i="1"/>
  <c r="O65" i="1" s="1"/>
  <c r="M66" i="1"/>
  <c r="O66" i="1" s="1"/>
  <c r="M67" i="1"/>
  <c r="O67" i="1" s="1"/>
  <c r="M68" i="1"/>
  <c r="O68" i="1" s="1"/>
  <c r="M69" i="1"/>
  <c r="O69" i="1" s="1"/>
  <c r="M70" i="1"/>
  <c r="O70" i="1" s="1"/>
  <c r="M71" i="1"/>
  <c r="M72" i="1"/>
  <c r="O72" i="1" s="1"/>
  <c r="M73" i="1"/>
  <c r="O73" i="1" s="1"/>
  <c r="M74" i="1"/>
  <c r="O74" i="1" s="1"/>
  <c r="M75" i="1"/>
  <c r="O75" i="1" s="1"/>
  <c r="M76" i="1"/>
  <c r="O76" i="1" s="1"/>
  <c r="M77" i="1"/>
  <c r="O77" i="1" s="1"/>
  <c r="M78" i="1"/>
  <c r="O78" i="1" s="1"/>
  <c r="M79" i="1"/>
  <c r="M80" i="1"/>
  <c r="O80" i="1" s="1"/>
  <c r="M81" i="1"/>
  <c r="O81" i="1" s="1"/>
  <c r="M82" i="1"/>
  <c r="O82" i="1" s="1"/>
  <c r="M83" i="1"/>
  <c r="O83" i="1" s="1"/>
  <c r="M84" i="1"/>
  <c r="O84" i="1" s="1"/>
  <c r="M85" i="1"/>
  <c r="O85" i="1" s="1"/>
  <c r="M86" i="1"/>
  <c r="O86" i="1" s="1"/>
  <c r="M88" i="1"/>
  <c r="M89" i="1"/>
  <c r="O89" i="1" s="1"/>
  <c r="M90" i="1"/>
  <c r="O90" i="1" s="1"/>
  <c r="M91" i="1"/>
  <c r="O91" i="1" s="1"/>
  <c r="M92" i="1"/>
  <c r="O92" i="1" s="1"/>
  <c r="O93" i="1"/>
  <c r="M94" i="1"/>
  <c r="M95" i="1"/>
  <c r="O95" i="1" s="1"/>
  <c r="M96" i="1"/>
  <c r="O96" i="1" s="1"/>
  <c r="M97" i="1"/>
  <c r="O97" i="1" s="1"/>
  <c r="M98" i="1"/>
  <c r="O98" i="1" s="1"/>
  <c r="M99" i="1"/>
  <c r="O99" i="1" s="1"/>
  <c r="M100" i="1"/>
  <c r="O100" i="1" s="1"/>
  <c r="M101" i="1"/>
  <c r="O101" i="1" s="1"/>
  <c r="M102" i="1"/>
  <c r="M103" i="1"/>
  <c r="O103" i="1" s="1"/>
  <c r="M104" i="1"/>
  <c r="O104" i="1" s="1"/>
  <c r="M105" i="1"/>
  <c r="O105" i="1" s="1"/>
  <c r="M106" i="1"/>
  <c r="O106" i="1" s="1"/>
  <c r="M107" i="1"/>
  <c r="O107" i="1" s="1"/>
  <c r="M108" i="1"/>
  <c r="O108" i="1" s="1"/>
  <c r="M109" i="1"/>
  <c r="O109" i="1" s="1"/>
  <c r="M110" i="1"/>
  <c r="O110" i="1" s="1"/>
  <c r="M111" i="1"/>
  <c r="O111" i="1" s="1"/>
  <c r="M112" i="1"/>
  <c r="O112" i="1" s="1"/>
  <c r="M113" i="1"/>
  <c r="O113" i="1" s="1"/>
  <c r="M114" i="1"/>
  <c r="O114" i="1" s="1"/>
  <c r="M115" i="1"/>
  <c r="O115" i="1" s="1"/>
  <c r="M116" i="1"/>
  <c r="O116" i="1" s="1"/>
  <c r="M117" i="1"/>
  <c r="O117" i="1" s="1"/>
  <c r="M118" i="1"/>
  <c r="M119" i="1"/>
  <c r="O119" i="1" s="1"/>
  <c r="M120" i="1"/>
  <c r="O120" i="1" s="1"/>
  <c r="M121" i="1"/>
  <c r="O121" i="1" s="1"/>
  <c r="M122" i="1"/>
  <c r="M123" i="1"/>
  <c r="O123" i="1" s="1"/>
  <c r="M124" i="1"/>
  <c r="O124" i="1" s="1"/>
  <c r="M125" i="1"/>
  <c r="O125" i="1" s="1"/>
  <c r="M126" i="1"/>
  <c r="O126" i="1" s="1"/>
  <c r="M127" i="1"/>
  <c r="O127" i="1" s="1"/>
  <c r="M128" i="1"/>
  <c r="O128" i="1" s="1"/>
  <c r="M129" i="1"/>
  <c r="O129" i="1" s="1"/>
  <c r="M130" i="1"/>
  <c r="O130" i="1" s="1"/>
  <c r="M131" i="1"/>
  <c r="O131" i="1" s="1"/>
  <c r="M132" i="1"/>
  <c r="O132" i="1" s="1"/>
  <c r="M133" i="1"/>
  <c r="O133" i="1" s="1"/>
  <c r="M134" i="1"/>
  <c r="O134" i="1" s="1"/>
  <c r="M135" i="1"/>
  <c r="O135" i="1" s="1"/>
  <c r="M136" i="1"/>
  <c r="O136" i="1" s="1"/>
  <c r="M137" i="1"/>
  <c r="O137" i="1" s="1"/>
  <c r="M138" i="1"/>
  <c r="O138" i="1" s="1"/>
  <c r="M139" i="1"/>
  <c r="O139" i="1" s="1"/>
  <c r="M140" i="1"/>
  <c r="O140" i="1" s="1"/>
  <c r="M141" i="1"/>
  <c r="O141" i="1" s="1"/>
  <c r="M142" i="1"/>
  <c r="O142" i="1" s="1"/>
  <c r="M143" i="1"/>
  <c r="O143" i="1" s="1"/>
  <c r="M144" i="1"/>
  <c r="M145" i="1"/>
  <c r="O145" i="1" s="1"/>
  <c r="M146" i="1"/>
  <c r="O146" i="1" s="1"/>
  <c r="M147" i="1"/>
  <c r="O147" i="1" s="1"/>
  <c r="M148" i="1"/>
  <c r="O148" i="1" s="1"/>
  <c r="M149" i="1"/>
  <c r="O149" i="1" s="1"/>
  <c r="M150" i="1"/>
  <c r="O150" i="1" s="1"/>
  <c r="M151" i="1"/>
  <c r="O151" i="1" s="1"/>
  <c r="M152" i="1"/>
  <c r="O152" i="1" s="1"/>
  <c r="M153" i="1"/>
  <c r="O153" i="1" s="1"/>
  <c r="M154" i="1"/>
  <c r="O154" i="1" s="1"/>
  <c r="M155" i="1"/>
  <c r="O155" i="1" s="1"/>
  <c r="M156" i="1"/>
  <c r="M157" i="1"/>
  <c r="O157" i="1" s="1"/>
  <c r="M158" i="1"/>
  <c r="O158" i="1" s="1"/>
  <c r="M159" i="1"/>
  <c r="O159" i="1" s="1"/>
  <c r="M160" i="1"/>
  <c r="M161" i="1"/>
  <c r="O161" i="1" s="1"/>
  <c r="M163" i="1"/>
  <c r="O163" i="1" s="1"/>
  <c r="M164" i="1"/>
  <c r="O164" i="1" s="1"/>
  <c r="M165" i="1"/>
  <c r="O165" i="1" s="1"/>
  <c r="M166" i="1"/>
  <c r="O166" i="1" s="1"/>
  <c r="M167" i="1"/>
  <c r="O167" i="1" s="1"/>
  <c r="M168" i="1"/>
  <c r="O168" i="1" s="1"/>
  <c r="M169" i="1"/>
  <c r="O169" i="1" s="1"/>
  <c r="M170" i="1"/>
  <c r="O170" i="1" s="1"/>
  <c r="M171" i="1"/>
  <c r="O171" i="1" s="1"/>
  <c r="M172" i="1"/>
  <c r="O172" i="1" s="1"/>
  <c r="M173" i="1"/>
  <c r="O173" i="1" s="1"/>
  <c r="M174" i="1"/>
  <c r="O174" i="1" s="1"/>
  <c r="M175" i="1"/>
  <c r="O175" i="1" s="1"/>
  <c r="M176" i="1"/>
  <c r="O176" i="1" s="1"/>
  <c r="M177" i="1"/>
  <c r="O177" i="1" s="1"/>
  <c r="M178" i="1"/>
  <c r="O178" i="1" s="1"/>
  <c r="M179" i="1"/>
  <c r="O179" i="1" s="1"/>
  <c r="M180" i="1"/>
  <c r="O180" i="1" s="1"/>
  <c r="M181" i="1"/>
  <c r="O181" i="1" s="1"/>
  <c r="M182" i="1"/>
  <c r="O182" i="1" s="1"/>
  <c r="M183" i="1"/>
  <c r="O183" i="1" s="1"/>
  <c r="M185" i="1"/>
  <c r="O185" i="1" s="1"/>
  <c r="M186" i="1"/>
  <c r="O186" i="1" s="1"/>
  <c r="M187" i="1"/>
  <c r="O187" i="1" s="1"/>
  <c r="M188" i="1"/>
  <c r="O188" i="1" s="1"/>
  <c r="M189" i="1"/>
  <c r="O189" i="1" s="1"/>
  <c r="M190" i="1"/>
  <c r="O190" i="1" s="1"/>
  <c r="M191" i="1"/>
  <c r="O191" i="1" s="1"/>
  <c r="M192" i="1"/>
  <c r="M193" i="1"/>
  <c r="O193" i="1" s="1"/>
  <c r="M194" i="1"/>
  <c r="O194" i="1" s="1"/>
  <c r="M195" i="1"/>
  <c r="O195" i="1" s="1"/>
  <c r="M196" i="1"/>
  <c r="O196" i="1" s="1"/>
  <c r="M197" i="1"/>
  <c r="O197" i="1" s="1"/>
  <c r="M198" i="1"/>
  <c r="O198" i="1" s="1"/>
  <c r="M199" i="1"/>
  <c r="O199" i="1" s="1"/>
  <c r="M200" i="1"/>
  <c r="M201" i="1"/>
  <c r="O201" i="1" s="1"/>
  <c r="M202" i="1"/>
  <c r="O202" i="1" s="1"/>
  <c r="M203" i="1"/>
  <c r="O203" i="1" s="1"/>
  <c r="M204" i="1"/>
  <c r="O204" i="1" s="1"/>
  <c r="M205" i="1"/>
  <c r="O205" i="1" s="1"/>
  <c r="M206" i="1"/>
  <c r="O206" i="1" s="1"/>
  <c r="M207" i="1"/>
  <c r="O207" i="1" s="1"/>
  <c r="M208" i="1"/>
  <c r="M209" i="1"/>
  <c r="O209" i="1" s="1"/>
  <c r="M210" i="1"/>
  <c r="O210" i="1" s="1"/>
  <c r="M211" i="1"/>
  <c r="O211" i="1" s="1"/>
  <c r="M212" i="1"/>
  <c r="O212" i="1" s="1"/>
  <c r="M213" i="1"/>
  <c r="O213" i="1" s="1"/>
  <c r="M214" i="1"/>
  <c r="O214" i="1" s="1"/>
  <c r="M215" i="1"/>
  <c r="O215" i="1" s="1"/>
  <c r="M216" i="1"/>
  <c r="M217" i="1"/>
  <c r="O217" i="1" s="1"/>
  <c r="M218" i="1"/>
  <c r="O218" i="1" s="1"/>
  <c r="M219" i="1"/>
  <c r="O219" i="1" s="1"/>
  <c r="M220" i="1"/>
  <c r="O220" i="1" s="1"/>
  <c r="M221" i="1"/>
  <c r="O221" i="1" s="1"/>
  <c r="M222" i="1"/>
  <c r="O222" i="1" s="1"/>
  <c r="M223" i="1"/>
  <c r="O223" i="1" s="1"/>
  <c r="M224" i="1"/>
  <c r="M225" i="1"/>
  <c r="O225" i="1" s="1"/>
  <c r="M226" i="1"/>
  <c r="O226" i="1" s="1"/>
  <c r="O227" i="1"/>
  <c r="M228" i="1"/>
  <c r="O228" i="1" s="1"/>
  <c r="O229" i="1"/>
  <c r="O231" i="1"/>
  <c r="M239" i="1"/>
  <c r="O239" i="1" s="1"/>
  <c r="M240" i="1"/>
  <c r="O240" i="1" s="1"/>
  <c r="M241" i="1"/>
  <c r="O241" i="1" s="1"/>
  <c r="M242" i="1"/>
  <c r="O242" i="1" s="1"/>
  <c r="M243" i="1"/>
  <c r="O243" i="1" s="1"/>
  <c r="M244" i="1"/>
  <c r="O244" i="1" s="1"/>
  <c r="M245" i="1"/>
  <c r="O245" i="1" s="1"/>
  <c r="M246" i="1"/>
  <c r="O246" i="1" s="1"/>
  <c r="M247" i="1"/>
  <c r="O247" i="1" s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11" i="1"/>
  <c r="O11" i="1" s="1"/>
  <c r="L11" i="1"/>
  <c r="L12" i="1"/>
  <c r="O12" i="1"/>
  <c r="L13" i="1"/>
  <c r="L14" i="1"/>
  <c r="L15" i="1"/>
  <c r="L16" i="1"/>
  <c r="L17" i="1"/>
  <c r="L18" i="1"/>
  <c r="L19" i="1"/>
  <c r="O19" i="1"/>
  <c r="L20" i="1"/>
  <c r="L21" i="1"/>
  <c r="L22" i="1"/>
  <c r="L23" i="1"/>
  <c r="O23" i="1"/>
  <c r="L24" i="1"/>
  <c r="L25" i="1"/>
  <c r="L26" i="1"/>
  <c r="L27" i="1"/>
  <c r="L28" i="1"/>
  <c r="L29" i="1"/>
  <c r="L30" i="1"/>
  <c r="O30" i="1"/>
  <c r="L31" i="1"/>
  <c r="L32" i="1"/>
  <c r="L33" i="1"/>
  <c r="L34" i="1"/>
  <c r="O34" i="1"/>
  <c r="L35" i="1"/>
  <c r="L36" i="1"/>
  <c r="L37" i="1"/>
  <c r="L38" i="1"/>
  <c r="L39" i="1"/>
  <c r="L40" i="1"/>
  <c r="L41" i="1"/>
  <c r="L42" i="1"/>
  <c r="O42" i="1"/>
  <c r="L43" i="1"/>
  <c r="L44" i="1"/>
  <c r="L45" i="1"/>
  <c r="L46" i="1"/>
  <c r="L47" i="1"/>
  <c r="L48" i="1"/>
  <c r="L49" i="1"/>
  <c r="L50" i="1"/>
  <c r="O50" i="1"/>
  <c r="L51" i="1"/>
  <c r="L52" i="1"/>
  <c r="L53" i="1"/>
  <c r="L54" i="1"/>
  <c r="L55" i="1"/>
  <c r="L56" i="1"/>
  <c r="L57" i="1"/>
  <c r="L58" i="1"/>
  <c r="L59" i="1"/>
  <c r="L60" i="1"/>
  <c r="O60" i="1"/>
  <c r="L61" i="1"/>
  <c r="O61" i="1"/>
  <c r="L62" i="1"/>
  <c r="O62" i="1"/>
  <c r="L63" i="1"/>
  <c r="O63" i="1"/>
  <c r="L64" i="1"/>
  <c r="L65" i="1"/>
  <c r="L66" i="1"/>
  <c r="L67" i="1"/>
  <c r="L68" i="1"/>
  <c r="L69" i="1"/>
  <c r="L70" i="1"/>
  <c r="L71" i="1"/>
  <c r="O71" i="1"/>
  <c r="L72" i="1"/>
  <c r="L73" i="1"/>
  <c r="L74" i="1"/>
  <c r="L75" i="1"/>
  <c r="L76" i="1"/>
  <c r="L77" i="1"/>
  <c r="L78" i="1"/>
  <c r="L79" i="1"/>
  <c r="O79" i="1"/>
  <c r="L80" i="1"/>
  <c r="L81" i="1"/>
  <c r="L82" i="1"/>
  <c r="L83" i="1"/>
  <c r="L84" i="1"/>
  <c r="L85" i="1"/>
  <c r="L86" i="1"/>
  <c r="L87" i="1"/>
  <c r="O87" i="1"/>
  <c r="L88" i="1"/>
  <c r="O88" i="1"/>
  <c r="L89" i="1"/>
  <c r="L90" i="1"/>
  <c r="L91" i="1"/>
  <c r="L92" i="1"/>
  <c r="L93" i="1"/>
  <c r="L94" i="1"/>
  <c r="O94" i="1"/>
  <c r="L95" i="1"/>
  <c r="L96" i="1"/>
  <c r="L97" i="1"/>
  <c r="L98" i="1"/>
  <c r="L99" i="1"/>
  <c r="L100" i="1"/>
  <c r="L101" i="1"/>
  <c r="L102" i="1"/>
  <c r="O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O118" i="1"/>
  <c r="L119" i="1"/>
  <c r="L120" i="1"/>
  <c r="L121" i="1"/>
  <c r="L122" i="1"/>
  <c r="O122" i="1"/>
  <c r="L123" i="1"/>
  <c r="L124" i="1"/>
  <c r="L125" i="1"/>
  <c r="L126" i="1"/>
  <c r="L127" i="1"/>
  <c r="L128" i="1"/>
  <c r="L129" i="1"/>
  <c r="L130" i="1"/>
  <c r="L131" i="1"/>
  <c r="L132" i="1"/>
  <c r="L133" i="1"/>
  <c r="L135" i="1"/>
  <c r="L136" i="1"/>
  <c r="L137" i="1"/>
  <c r="L138" i="1"/>
  <c r="L139" i="1"/>
  <c r="L140" i="1"/>
  <c r="L141" i="1"/>
  <c r="L142" i="1"/>
  <c r="L143" i="1"/>
  <c r="L144" i="1"/>
  <c r="O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O156" i="1"/>
  <c r="L157" i="1"/>
  <c r="L158" i="1"/>
  <c r="L159" i="1"/>
  <c r="L160" i="1"/>
  <c r="O160" i="1"/>
  <c r="L161" i="1"/>
  <c r="L162" i="1"/>
  <c r="O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2" i="1"/>
  <c r="L183" i="1"/>
  <c r="O184" i="1"/>
  <c r="L185" i="1"/>
  <c r="L186" i="1"/>
  <c r="L187" i="1"/>
  <c r="L188" i="1"/>
  <c r="L189" i="1"/>
  <c r="L190" i="1"/>
  <c r="L191" i="1"/>
  <c r="L192" i="1"/>
  <c r="O192" i="1"/>
  <c r="L193" i="1"/>
  <c r="L194" i="1"/>
  <c r="F195" i="1"/>
  <c r="L195" i="1"/>
  <c r="L196" i="1"/>
  <c r="L197" i="1"/>
  <c r="L198" i="1"/>
  <c r="L199" i="1"/>
  <c r="L200" i="1"/>
  <c r="O200" i="1"/>
  <c r="L201" i="1"/>
  <c r="L202" i="1"/>
  <c r="L203" i="1"/>
  <c r="L204" i="1"/>
  <c r="L205" i="1"/>
  <c r="L206" i="1"/>
  <c r="L207" i="1"/>
  <c r="L208" i="1"/>
  <c r="O208" i="1"/>
  <c r="L209" i="1"/>
  <c r="L210" i="1"/>
  <c r="L211" i="1"/>
  <c r="L212" i="1"/>
  <c r="L213" i="1"/>
  <c r="L214" i="1"/>
  <c r="L215" i="1"/>
  <c r="L216" i="1"/>
  <c r="O216" i="1"/>
  <c r="L217" i="1"/>
  <c r="L218" i="1"/>
  <c r="L219" i="1"/>
  <c r="L220" i="1"/>
  <c r="L221" i="1"/>
  <c r="L222" i="1"/>
  <c r="L223" i="1"/>
  <c r="L224" i="1"/>
  <c r="O224" i="1"/>
  <c r="L225" i="1"/>
  <c r="L226" i="1"/>
  <c r="L227" i="1"/>
  <c r="F228" i="1"/>
  <c r="L228" i="1"/>
  <c r="L229" i="1"/>
  <c r="L231" i="1"/>
  <c r="F233" i="1"/>
  <c r="L233" i="1"/>
  <c r="O233" i="1"/>
  <c r="L234" i="1"/>
  <c r="O234" i="1"/>
  <c r="L238" i="1"/>
  <c r="O238" i="1"/>
  <c r="L239" i="1"/>
  <c r="L240" i="1"/>
  <c r="L241" i="1"/>
  <c r="L242" i="1"/>
  <c r="L243" i="1"/>
  <c r="L244" i="1"/>
  <c r="L245" i="1"/>
  <c r="L246" i="1"/>
  <c r="L247" i="1"/>
  <c r="F248" i="1"/>
  <c r="L248" i="1"/>
  <c r="O248" i="1"/>
  <c r="F249" i="1"/>
  <c r="L249" i="1"/>
  <c r="O249" i="1"/>
  <c r="F250" i="1"/>
  <c r="L250" i="1"/>
  <c r="O250" i="1"/>
  <c r="F251" i="1"/>
  <c r="L251" i="1"/>
  <c r="O251" i="1"/>
  <c r="F252" i="1"/>
  <c r="L252" i="1"/>
  <c r="O252" i="1"/>
  <c r="F253" i="1"/>
  <c r="L253" i="1"/>
  <c r="O253" i="1"/>
  <c r="F254" i="1"/>
  <c r="L254" i="1"/>
  <c r="O254" i="1"/>
  <c r="F255" i="1"/>
  <c r="L255" i="1"/>
  <c r="O255" i="1"/>
  <c r="F256" i="1"/>
  <c r="L256" i="1"/>
  <c r="O256" i="1"/>
  <c r="F257" i="1"/>
  <c r="L257" i="1"/>
  <c r="O257" i="1"/>
  <c r="F258" i="1"/>
  <c r="L258" i="1"/>
  <c r="O258" i="1"/>
  <c r="F259" i="1"/>
  <c r="L259" i="1"/>
  <c r="O259" i="1"/>
  <c r="F260" i="1"/>
  <c r="L260" i="1"/>
  <c r="O260" i="1"/>
  <c r="F261" i="1"/>
  <c r="L261" i="1"/>
  <c r="O261" i="1"/>
  <c r="F262" i="1"/>
  <c r="L262" i="1"/>
  <c r="O262" i="1"/>
  <c r="F263" i="1"/>
  <c r="L263" i="1"/>
  <c r="O263" i="1"/>
  <c r="F264" i="1"/>
  <c r="L264" i="1"/>
  <c r="O264" i="1"/>
  <c r="F265" i="1"/>
  <c r="L265" i="1"/>
  <c r="O265" i="1"/>
  <c r="F266" i="1"/>
  <c r="L266" i="1"/>
  <c r="O266" i="1"/>
  <c r="F267" i="1"/>
  <c r="L267" i="1"/>
  <c r="O267" i="1"/>
  <c r="F268" i="1"/>
  <c r="L268" i="1"/>
  <c r="O268" i="1"/>
  <c r="F269" i="1"/>
  <c r="L269" i="1"/>
  <c r="O269" i="1"/>
  <c r="F270" i="1"/>
  <c r="L270" i="1"/>
  <c r="O270" i="1"/>
  <c r="F271" i="1"/>
  <c r="L271" i="1"/>
  <c r="O271" i="1"/>
  <c r="F272" i="1"/>
  <c r="L272" i="1"/>
  <c r="O272" i="1"/>
  <c r="F273" i="1"/>
  <c r="L273" i="1"/>
  <c r="O273" i="1"/>
  <c r="F274" i="1"/>
  <c r="L274" i="1"/>
  <c r="O274" i="1"/>
  <c r="F275" i="1"/>
  <c r="L275" i="1"/>
  <c r="O275" i="1"/>
  <c r="F276" i="1"/>
  <c r="L276" i="1"/>
  <c r="O276" i="1"/>
  <c r="F277" i="1"/>
  <c r="L277" i="1"/>
  <c r="O277" i="1"/>
  <c r="F278" i="1"/>
  <c r="L278" i="1"/>
  <c r="O278" i="1"/>
  <c r="F279" i="1"/>
  <c r="L279" i="1"/>
  <c r="O279" i="1"/>
  <c r="F280" i="1"/>
  <c r="L280" i="1"/>
  <c r="O280" i="1"/>
  <c r="F281" i="1"/>
  <c r="L281" i="1"/>
  <c r="O281" i="1"/>
  <c r="F282" i="1"/>
  <c r="L282" i="1"/>
  <c r="O282" i="1"/>
  <c r="F283" i="1"/>
  <c r="L283" i="1"/>
  <c r="O283" i="1"/>
  <c r="F284" i="1"/>
  <c r="L284" i="1"/>
  <c r="O284" i="1"/>
  <c r="F285" i="1"/>
  <c r="L285" i="1"/>
  <c r="O285" i="1"/>
  <c r="F286" i="1"/>
  <c r="L286" i="1"/>
  <c r="O286" i="1"/>
  <c r="F287" i="1"/>
  <c r="L287" i="1"/>
  <c r="O287" i="1"/>
  <c r="F288" i="1"/>
  <c r="L288" i="1"/>
  <c r="O288" i="1"/>
  <c r="F289" i="1"/>
  <c r="L289" i="1"/>
  <c r="O289" i="1"/>
  <c r="F290" i="1"/>
  <c r="L290" i="1"/>
  <c r="O290" i="1"/>
  <c r="F291" i="1"/>
  <c r="L291" i="1"/>
  <c r="O291" i="1"/>
  <c r="F292" i="1"/>
  <c r="L292" i="1"/>
  <c r="O292" i="1"/>
  <c r="F293" i="1"/>
  <c r="L293" i="1"/>
  <c r="O293" i="1"/>
  <c r="F294" i="1"/>
  <c r="L294" i="1"/>
  <c r="O294" i="1"/>
  <c r="F295" i="1"/>
  <c r="L295" i="1"/>
  <c r="O295" i="1"/>
  <c r="F296" i="1"/>
  <c r="L296" i="1"/>
  <c r="O296" i="1"/>
  <c r="F297" i="1"/>
  <c r="L297" i="1"/>
  <c r="O297" i="1"/>
  <c r="F298" i="1"/>
  <c r="L298" i="1"/>
  <c r="O298" i="1"/>
  <c r="F299" i="1"/>
  <c r="L299" i="1"/>
  <c r="O299" i="1"/>
  <c r="F300" i="1"/>
  <c r="L300" i="1"/>
  <c r="O300" i="1"/>
  <c r="F301" i="1"/>
  <c r="L301" i="1"/>
  <c r="O301" i="1"/>
  <c r="F302" i="1"/>
  <c r="L302" i="1"/>
  <c r="O302" i="1"/>
  <c r="F303" i="1"/>
  <c r="L303" i="1"/>
  <c r="O303" i="1"/>
  <c r="F304" i="1"/>
  <c r="L304" i="1"/>
  <c r="O304" i="1"/>
  <c r="F305" i="1"/>
  <c r="L305" i="1"/>
  <c r="O305" i="1"/>
  <c r="F306" i="1"/>
  <c r="L306" i="1"/>
  <c r="O306" i="1"/>
  <c r="F307" i="1"/>
  <c r="L307" i="1"/>
  <c r="O307" i="1"/>
  <c r="F308" i="1"/>
  <c r="L308" i="1"/>
  <c r="O308" i="1"/>
  <c r="F309" i="1"/>
  <c r="L309" i="1"/>
  <c r="O309" i="1"/>
  <c r="F310" i="1"/>
  <c r="L310" i="1"/>
  <c r="O310" i="1"/>
  <c r="F311" i="1"/>
  <c r="L311" i="1"/>
  <c r="O311" i="1"/>
  <c r="F312" i="1"/>
  <c r="L312" i="1"/>
  <c r="O312" i="1"/>
  <c r="F313" i="1"/>
  <c r="L313" i="1"/>
  <c r="O313" i="1"/>
  <c r="F314" i="1"/>
  <c r="L314" i="1"/>
  <c r="O314" i="1"/>
  <c r="F315" i="1"/>
  <c r="L315" i="1"/>
  <c r="O315" i="1"/>
  <c r="F316" i="1"/>
  <c r="L316" i="1"/>
  <c r="O316" i="1"/>
  <c r="F317" i="1"/>
  <c r="L317" i="1"/>
  <c r="O317" i="1"/>
  <c r="F318" i="1"/>
  <c r="L318" i="1"/>
  <c r="O318" i="1"/>
  <c r="F319" i="1"/>
  <c r="L319" i="1"/>
  <c r="O319" i="1"/>
  <c r="F320" i="1"/>
  <c r="L320" i="1"/>
  <c r="O320" i="1"/>
  <c r="F321" i="1"/>
  <c r="L321" i="1"/>
  <c r="O321" i="1"/>
  <c r="F322" i="1"/>
  <c r="L322" i="1"/>
  <c r="O322" i="1"/>
  <c r="F323" i="1"/>
  <c r="L323" i="1"/>
  <c r="O323" i="1"/>
  <c r="F324" i="1"/>
  <c r="L324" i="1"/>
  <c r="O324" i="1"/>
  <c r="F325" i="1"/>
  <c r="L325" i="1"/>
  <c r="O325" i="1"/>
  <c r="F326" i="1"/>
  <c r="L326" i="1"/>
  <c r="O326" i="1"/>
  <c r="F327" i="1"/>
  <c r="L327" i="1"/>
  <c r="O327" i="1"/>
  <c r="F328" i="1"/>
  <c r="L328" i="1"/>
  <c r="O328" i="1"/>
  <c r="F329" i="1"/>
  <c r="L329" i="1"/>
  <c r="O329" i="1"/>
  <c r="F330" i="1"/>
  <c r="L330" i="1"/>
  <c r="O330" i="1"/>
  <c r="F331" i="1"/>
  <c r="L331" i="1"/>
  <c r="O331" i="1"/>
  <c r="F332" i="1"/>
  <c r="L332" i="1"/>
  <c r="O332" i="1"/>
  <c r="F333" i="1"/>
  <c r="L333" i="1"/>
  <c r="O333" i="1"/>
  <c r="F334" i="1"/>
  <c r="L334" i="1"/>
  <c r="O334" i="1"/>
  <c r="F335" i="1"/>
  <c r="L335" i="1"/>
  <c r="O335" i="1"/>
  <c r="F336" i="1"/>
  <c r="L336" i="1"/>
  <c r="O336" i="1"/>
  <c r="F337" i="1"/>
  <c r="L337" i="1"/>
  <c r="O337" i="1"/>
  <c r="F338" i="1"/>
  <c r="L338" i="1"/>
  <c r="O338" i="1"/>
  <c r="F339" i="1"/>
  <c r="L339" i="1"/>
  <c r="O339" i="1"/>
  <c r="F340" i="1"/>
  <c r="L340" i="1"/>
  <c r="O340" i="1"/>
  <c r="F341" i="1"/>
  <c r="L341" i="1"/>
  <c r="O341" i="1"/>
  <c r="F342" i="1"/>
  <c r="L342" i="1"/>
  <c r="O342" i="1"/>
  <c r="F343" i="1"/>
  <c r="L343" i="1"/>
  <c r="O343" i="1"/>
  <c r="F344" i="1"/>
  <c r="L344" i="1"/>
  <c r="O344" i="1"/>
  <c r="F345" i="1"/>
  <c r="L345" i="1"/>
  <c r="O345" i="1"/>
  <c r="F346" i="1"/>
  <c r="L346" i="1"/>
  <c r="O346" i="1"/>
  <c r="F347" i="1"/>
  <c r="L347" i="1"/>
  <c r="O347" i="1"/>
  <c r="F348" i="1"/>
  <c r="L348" i="1"/>
  <c r="O348" i="1"/>
  <c r="F349" i="1"/>
  <c r="L349" i="1"/>
  <c r="O349" i="1"/>
  <c r="F350" i="1"/>
  <c r="L350" i="1"/>
  <c r="O350" i="1"/>
  <c r="F351" i="1"/>
  <c r="L351" i="1"/>
  <c r="O351" i="1"/>
  <c r="F352" i="1"/>
  <c r="L352" i="1"/>
  <c r="O352" i="1"/>
  <c r="F353" i="1"/>
  <c r="L353" i="1"/>
  <c r="O353" i="1"/>
  <c r="F354" i="1"/>
  <c r="L354" i="1"/>
  <c r="O354" i="1"/>
  <c r="F355" i="1"/>
  <c r="L355" i="1"/>
  <c r="O355" i="1"/>
  <c r="F356" i="1"/>
  <c r="L356" i="1"/>
  <c r="O356" i="1"/>
  <c r="F357" i="1"/>
  <c r="L357" i="1"/>
  <c r="O357" i="1"/>
  <c r="F358" i="1"/>
  <c r="L358" i="1"/>
  <c r="O358" i="1"/>
  <c r="F359" i="1"/>
  <c r="L359" i="1"/>
  <c r="O359" i="1"/>
  <c r="F360" i="1"/>
  <c r="L360" i="1"/>
  <c r="O360" i="1"/>
  <c r="F361" i="1"/>
  <c r="L361" i="1"/>
  <c r="O361" i="1"/>
  <c r="F362" i="1"/>
  <c r="L362" i="1"/>
  <c r="O362" i="1"/>
  <c r="F363" i="1"/>
  <c r="L363" i="1"/>
  <c r="O363" i="1"/>
  <c r="F364" i="1"/>
  <c r="L364" i="1"/>
  <c r="O364" i="1"/>
  <c r="F365" i="1"/>
  <c r="L365" i="1"/>
  <c r="O365" i="1"/>
  <c r="F366" i="1"/>
  <c r="L366" i="1"/>
  <c r="O366" i="1"/>
  <c r="F367" i="1"/>
  <c r="L367" i="1"/>
  <c r="O367" i="1"/>
  <c r="F368" i="1"/>
  <c r="L368" i="1"/>
  <c r="O368" i="1"/>
  <c r="F369" i="1"/>
  <c r="L369" i="1"/>
  <c r="O369" i="1"/>
  <c r="F370" i="1"/>
  <c r="L370" i="1"/>
  <c r="O370" i="1"/>
  <c r="F371" i="1"/>
  <c r="L371" i="1"/>
  <c r="O371" i="1"/>
  <c r="F372" i="1"/>
  <c r="L372" i="1"/>
  <c r="O372" i="1"/>
  <c r="F373" i="1"/>
  <c r="L373" i="1"/>
  <c r="O373" i="1"/>
  <c r="F374" i="1"/>
  <c r="L374" i="1"/>
  <c r="O374" i="1"/>
  <c r="F375" i="1"/>
  <c r="L375" i="1"/>
  <c r="O375" i="1"/>
  <c r="F376" i="1"/>
  <c r="L376" i="1"/>
  <c r="O376" i="1"/>
  <c r="F377" i="1"/>
  <c r="L377" i="1"/>
  <c r="O377" i="1"/>
  <c r="F378" i="1"/>
  <c r="L378" i="1"/>
  <c r="O378" i="1"/>
  <c r="F379" i="1"/>
  <c r="L379" i="1"/>
  <c r="O379" i="1"/>
  <c r="F380" i="1"/>
  <c r="L380" i="1"/>
  <c r="O380" i="1"/>
  <c r="F381" i="1"/>
  <c r="L381" i="1"/>
  <c r="O381" i="1"/>
  <c r="F382" i="1"/>
  <c r="L382" i="1"/>
  <c r="O382" i="1"/>
  <c r="F383" i="1"/>
  <c r="L383" i="1"/>
  <c r="O383" i="1"/>
  <c r="F384" i="1"/>
  <c r="L384" i="1"/>
  <c r="O384" i="1"/>
  <c r="F385" i="1"/>
  <c r="L385" i="1"/>
  <c r="O385" i="1"/>
  <c r="F386" i="1"/>
  <c r="L386" i="1"/>
  <c r="O386" i="1"/>
  <c r="F387" i="1"/>
  <c r="L387" i="1"/>
  <c r="O387" i="1"/>
  <c r="F388" i="1"/>
  <c r="L388" i="1"/>
  <c r="O388" i="1"/>
  <c r="F389" i="1"/>
  <c r="L389" i="1"/>
  <c r="O389" i="1"/>
  <c r="F390" i="1"/>
  <c r="L390" i="1"/>
  <c r="O390" i="1"/>
  <c r="F391" i="1"/>
  <c r="L391" i="1"/>
  <c r="O391" i="1"/>
  <c r="F392" i="1"/>
  <c r="L392" i="1"/>
  <c r="O392" i="1"/>
  <c r="F393" i="1"/>
  <c r="L393" i="1"/>
  <c r="O393" i="1"/>
  <c r="F394" i="1"/>
  <c r="L394" i="1"/>
  <c r="O394" i="1"/>
  <c r="F395" i="1"/>
  <c r="L395" i="1"/>
  <c r="O395" i="1"/>
  <c r="F396" i="1"/>
  <c r="L396" i="1"/>
  <c r="O396" i="1"/>
  <c r="F397" i="1"/>
  <c r="L397" i="1"/>
  <c r="O397" i="1"/>
  <c r="F398" i="1"/>
  <c r="L398" i="1"/>
  <c r="O398" i="1"/>
  <c r="F399" i="1"/>
  <c r="L399" i="1"/>
  <c r="O399" i="1"/>
  <c r="F400" i="1"/>
  <c r="L400" i="1"/>
  <c r="O400" i="1"/>
  <c r="F401" i="1"/>
  <c r="L401" i="1"/>
  <c r="O401" i="1"/>
  <c r="F402" i="1"/>
  <c r="L402" i="1"/>
  <c r="O402" i="1"/>
  <c r="F403" i="1"/>
  <c r="L403" i="1"/>
  <c r="O403" i="1"/>
  <c r="F404" i="1"/>
  <c r="L404" i="1"/>
  <c r="O404" i="1"/>
  <c r="F405" i="1"/>
  <c r="L405" i="1"/>
  <c r="O405" i="1"/>
  <c r="F406" i="1"/>
  <c r="L406" i="1"/>
  <c r="O406" i="1"/>
  <c r="F407" i="1"/>
  <c r="L407" i="1"/>
  <c r="O407" i="1"/>
  <c r="F408" i="1"/>
  <c r="L408" i="1"/>
  <c r="O408" i="1"/>
  <c r="F409" i="1"/>
  <c r="L409" i="1"/>
  <c r="O409" i="1"/>
  <c r="F410" i="1"/>
  <c r="L410" i="1"/>
  <c r="O410" i="1"/>
  <c r="F411" i="1"/>
  <c r="L411" i="1"/>
  <c r="O411" i="1"/>
  <c r="F412" i="1"/>
  <c r="L412" i="1"/>
  <c r="O412" i="1"/>
  <c r="F413" i="1"/>
  <c r="L413" i="1"/>
  <c r="O413" i="1"/>
  <c r="F414" i="1"/>
  <c r="L414" i="1"/>
  <c r="O414" i="1"/>
  <c r="F415" i="1"/>
  <c r="L415" i="1"/>
  <c r="O415" i="1"/>
  <c r="F416" i="1"/>
  <c r="L416" i="1"/>
  <c r="O416" i="1"/>
  <c r="F417" i="1"/>
  <c r="L417" i="1"/>
  <c r="O417" i="1"/>
  <c r="F418" i="1"/>
  <c r="L418" i="1"/>
  <c r="O418" i="1"/>
  <c r="F419" i="1"/>
  <c r="L419" i="1"/>
  <c r="O419" i="1"/>
  <c r="F420" i="1"/>
  <c r="L420" i="1"/>
  <c r="O420" i="1"/>
  <c r="F421" i="1"/>
  <c r="L421" i="1"/>
  <c r="O421" i="1"/>
  <c r="F422" i="1"/>
  <c r="L422" i="1"/>
  <c r="O422" i="1"/>
  <c r="F423" i="1"/>
  <c r="L423" i="1"/>
  <c r="O423" i="1"/>
  <c r="F424" i="1"/>
  <c r="L424" i="1"/>
  <c r="O424" i="1"/>
  <c r="F425" i="1"/>
  <c r="L425" i="1"/>
  <c r="O425" i="1"/>
  <c r="F426" i="1"/>
  <c r="L426" i="1"/>
  <c r="O426" i="1"/>
  <c r="F427" i="1"/>
  <c r="L427" i="1"/>
  <c r="O427" i="1"/>
  <c r="F428" i="1"/>
  <c r="L428" i="1"/>
  <c r="O428" i="1"/>
  <c r="F429" i="1"/>
  <c r="L429" i="1"/>
  <c r="O429" i="1"/>
  <c r="F430" i="1"/>
  <c r="L430" i="1"/>
  <c r="O430" i="1"/>
  <c r="F431" i="1"/>
  <c r="L431" i="1"/>
  <c r="O431" i="1"/>
  <c r="F432" i="1"/>
  <c r="L432" i="1"/>
  <c r="O432" i="1"/>
  <c r="F433" i="1"/>
  <c r="L433" i="1"/>
  <c r="O433" i="1"/>
  <c r="F434" i="1"/>
  <c r="L434" i="1"/>
  <c r="O434" i="1"/>
  <c r="F435" i="1"/>
  <c r="L435" i="1"/>
  <c r="O435" i="1"/>
  <c r="F436" i="1"/>
  <c r="L436" i="1"/>
  <c r="O436" i="1"/>
  <c r="F437" i="1"/>
  <c r="L437" i="1"/>
  <c r="O437" i="1"/>
  <c r="F438" i="1"/>
  <c r="L438" i="1"/>
  <c r="O438" i="1"/>
  <c r="F439" i="1"/>
  <c r="L439" i="1"/>
  <c r="O439" i="1"/>
  <c r="F440" i="1"/>
  <c r="L440" i="1"/>
  <c r="O440" i="1"/>
  <c r="F441" i="1"/>
  <c r="L441" i="1"/>
  <c r="O441" i="1"/>
  <c r="F442" i="1"/>
  <c r="L442" i="1"/>
  <c r="O442" i="1"/>
  <c r="F443" i="1"/>
  <c r="L443" i="1"/>
  <c r="O443" i="1"/>
  <c r="F444" i="1"/>
  <c r="L444" i="1"/>
  <c r="O444" i="1"/>
  <c r="F445" i="1"/>
  <c r="L445" i="1"/>
  <c r="O445" i="1"/>
  <c r="F446" i="1"/>
  <c r="L446" i="1"/>
  <c r="O446" i="1"/>
  <c r="F447" i="1"/>
  <c r="L447" i="1"/>
  <c r="O447" i="1"/>
  <c r="F448" i="1"/>
  <c r="L448" i="1"/>
  <c r="O448" i="1"/>
  <c r="F449" i="1"/>
  <c r="L449" i="1"/>
  <c r="O449" i="1"/>
  <c r="F450" i="1"/>
  <c r="L450" i="1"/>
  <c r="O450" i="1"/>
  <c r="F451" i="1"/>
  <c r="L451" i="1"/>
  <c r="O451" i="1"/>
  <c r="F452" i="1"/>
  <c r="L452" i="1"/>
  <c r="O452" i="1"/>
  <c r="F453" i="1"/>
  <c r="L453" i="1"/>
  <c r="O453" i="1"/>
  <c r="F454" i="1"/>
  <c r="L454" i="1"/>
  <c r="O454" i="1"/>
  <c r="F455" i="1"/>
  <c r="L455" i="1"/>
  <c r="O455" i="1"/>
  <c r="F456" i="1"/>
  <c r="L456" i="1"/>
  <c r="O456" i="1"/>
  <c r="F457" i="1"/>
  <c r="L457" i="1"/>
  <c r="O457" i="1"/>
  <c r="F458" i="1"/>
  <c r="L458" i="1"/>
  <c r="O458" i="1"/>
  <c r="F459" i="1"/>
  <c r="L459" i="1"/>
  <c r="O459" i="1"/>
  <c r="F460" i="1"/>
  <c r="L460" i="1"/>
  <c r="O460" i="1"/>
  <c r="F461" i="1"/>
  <c r="L461" i="1"/>
  <c r="O461" i="1"/>
  <c r="F462" i="1"/>
  <c r="L462" i="1"/>
  <c r="O462" i="1"/>
  <c r="F463" i="1"/>
  <c r="L463" i="1"/>
  <c r="O463" i="1"/>
  <c r="F464" i="1"/>
  <c r="L464" i="1"/>
  <c r="O464" i="1"/>
  <c r="F465" i="1"/>
  <c r="L465" i="1"/>
  <c r="O465" i="1"/>
  <c r="F466" i="1"/>
  <c r="L466" i="1"/>
  <c r="O466" i="1"/>
  <c r="F467" i="1"/>
  <c r="L467" i="1"/>
  <c r="O467" i="1"/>
  <c r="F468" i="1"/>
  <c r="L468" i="1"/>
  <c r="O468" i="1"/>
  <c r="F469" i="1"/>
  <c r="L469" i="1"/>
  <c r="O469" i="1"/>
  <c r="F470" i="1"/>
  <c r="L470" i="1"/>
  <c r="O470" i="1"/>
  <c r="F471" i="1"/>
  <c r="L471" i="1"/>
  <c r="O471" i="1"/>
  <c r="F472" i="1"/>
  <c r="L472" i="1"/>
  <c r="O472" i="1"/>
  <c r="F473" i="1"/>
  <c r="L473" i="1"/>
  <c r="O473" i="1"/>
  <c r="F474" i="1"/>
  <c r="L474" i="1"/>
  <c r="O474" i="1"/>
  <c r="F475" i="1"/>
  <c r="L475" i="1"/>
  <c r="O475" i="1"/>
  <c r="F476" i="1"/>
  <c r="L476" i="1"/>
  <c r="O476" i="1"/>
  <c r="F477" i="1"/>
  <c r="L477" i="1"/>
  <c r="O477" i="1"/>
  <c r="F478" i="1"/>
  <c r="L478" i="1"/>
  <c r="O478" i="1"/>
  <c r="F479" i="1"/>
  <c r="L479" i="1"/>
  <c r="O479" i="1"/>
  <c r="F480" i="1"/>
  <c r="L480" i="1"/>
  <c r="O480" i="1"/>
  <c r="F481" i="1"/>
  <c r="L481" i="1"/>
  <c r="O481" i="1"/>
  <c r="F482" i="1"/>
  <c r="L482" i="1"/>
  <c r="O482" i="1"/>
  <c r="F483" i="1"/>
  <c r="L483" i="1"/>
  <c r="O483" i="1"/>
  <c r="F484" i="1"/>
  <c r="L484" i="1"/>
  <c r="O484" i="1"/>
  <c r="F485" i="1"/>
  <c r="L485" i="1"/>
  <c r="O485" i="1"/>
  <c r="F486" i="1"/>
  <c r="L486" i="1"/>
  <c r="O486" i="1"/>
  <c r="F487" i="1"/>
  <c r="L487" i="1"/>
  <c r="O487" i="1"/>
  <c r="F488" i="1"/>
  <c r="L488" i="1"/>
  <c r="O488" i="1"/>
  <c r="F489" i="1"/>
  <c r="L489" i="1"/>
  <c r="O489" i="1"/>
  <c r="F490" i="1"/>
  <c r="L490" i="1"/>
  <c r="O490" i="1"/>
  <c r="F491" i="1"/>
  <c r="L491" i="1"/>
  <c r="O491" i="1"/>
  <c r="F492" i="1"/>
  <c r="L492" i="1"/>
  <c r="O492" i="1"/>
  <c r="F493" i="1"/>
  <c r="L493" i="1"/>
  <c r="O493" i="1"/>
  <c r="F494" i="1"/>
  <c r="L494" i="1"/>
  <c r="O494" i="1"/>
  <c r="F495" i="1"/>
  <c r="L495" i="1"/>
  <c r="O495" i="1"/>
  <c r="F496" i="1"/>
  <c r="L496" i="1"/>
  <c r="O496" i="1"/>
  <c r="F497" i="1"/>
  <c r="L497" i="1"/>
  <c r="O497" i="1"/>
  <c r="F498" i="1"/>
  <c r="L498" i="1"/>
  <c r="O498" i="1"/>
  <c r="F499" i="1"/>
  <c r="L499" i="1"/>
  <c r="O499" i="1"/>
  <c r="F500" i="1"/>
  <c r="L500" i="1"/>
  <c r="O500" i="1"/>
  <c r="F501" i="1"/>
  <c r="L501" i="1"/>
  <c r="O501" i="1"/>
  <c r="O502" i="1" l="1"/>
  <c r="H77" i="5"/>
  <c r="H78" i="5"/>
  <c r="H79" i="5"/>
  <c r="H80" i="5"/>
  <c r="H81" i="5"/>
  <c r="H82" i="5"/>
  <c r="H83" i="5"/>
  <c r="H84" i="5"/>
  <c r="H85" i="5"/>
  <c r="H207" i="5"/>
  <c r="H208" i="5"/>
  <c r="H205" i="5"/>
  <c r="H206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76" i="5" l="1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04" i="5"/>
  <c r="H203" i="5"/>
  <c r="H202" i="5"/>
  <c r="H201" i="5"/>
  <c r="H200" i="5"/>
  <c r="H199" i="5"/>
  <c r="Q213" i="1" s="1"/>
  <c r="R213" i="1" s="1"/>
  <c r="S213" i="1" s="1"/>
  <c r="H198" i="5"/>
  <c r="H197" i="5"/>
  <c r="H196" i="5"/>
  <c r="Q182" i="1" s="1"/>
  <c r="R182" i="1" s="1"/>
  <c r="S182" i="1" s="1"/>
  <c r="H195" i="5"/>
  <c r="H194" i="5"/>
  <c r="Q244" i="1" s="1"/>
  <c r="R244" i="1" s="1"/>
  <c r="S244" i="1" s="1"/>
  <c r="H193" i="5"/>
  <c r="Q14" i="1" s="1"/>
  <c r="R14" i="1" s="1"/>
  <c r="S14" i="1" s="1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Q133" i="1" s="1"/>
  <c r="R133" i="1" s="1"/>
  <c r="S133" i="1" s="1"/>
  <c r="H58" i="5"/>
  <c r="H57" i="5"/>
  <c r="H56" i="5"/>
  <c r="H55" i="5"/>
  <c r="H54" i="5"/>
  <c r="H53" i="5"/>
  <c r="H52" i="5"/>
  <c r="H51" i="5"/>
  <c r="H50" i="5"/>
  <c r="H49" i="5"/>
  <c r="Q29" i="1" s="1"/>
  <c r="R29" i="1" s="1"/>
  <c r="S29" i="1" s="1"/>
  <c r="H48" i="5"/>
  <c r="H47" i="5"/>
  <c r="H46" i="5"/>
  <c r="H45" i="5"/>
  <c r="H44" i="5"/>
  <c r="H43" i="5"/>
  <c r="H42" i="5"/>
  <c r="H41" i="5"/>
  <c r="H40" i="5"/>
  <c r="H39" i="5"/>
  <c r="H38" i="5"/>
  <c r="Q188" i="1" s="1"/>
  <c r="R188" i="1" s="1"/>
  <c r="S188" i="1" s="1"/>
  <c r="H37" i="5"/>
  <c r="H36" i="5"/>
  <c r="H35" i="5"/>
  <c r="Q245" i="1" s="1"/>
  <c r="R245" i="1" s="1"/>
  <c r="S245" i="1" s="1"/>
  <c r="H34" i="5"/>
  <c r="H33" i="5"/>
  <c r="H32" i="5"/>
  <c r="H31" i="5"/>
  <c r="H30" i="5"/>
  <c r="H29" i="5"/>
  <c r="H28" i="5"/>
  <c r="H27" i="5"/>
  <c r="H26" i="5"/>
  <c r="H25" i="5"/>
  <c r="H24" i="5"/>
  <c r="H23" i="5"/>
  <c r="Q81" i="1" s="1"/>
  <c r="R81" i="1" s="1"/>
  <c r="S81" i="1" s="1"/>
  <c r="H22" i="5"/>
  <c r="Q218" i="1" s="1"/>
  <c r="R218" i="1" s="1"/>
  <c r="S218" i="1" s="1"/>
  <c r="H21" i="5"/>
  <c r="H20" i="5"/>
  <c r="H19" i="5"/>
  <c r="Q181" i="1" s="1"/>
  <c r="R181" i="1" s="1"/>
  <c r="S181" i="1" s="1"/>
  <c r="H18" i="5"/>
  <c r="H17" i="5"/>
  <c r="H16" i="5"/>
  <c r="H15" i="5"/>
  <c r="Q140" i="1" s="1"/>
  <c r="R140" i="1" s="1"/>
  <c r="S140" i="1" s="1"/>
  <c r="H14" i="5"/>
  <c r="H13" i="5"/>
  <c r="H12" i="5"/>
  <c r="H11" i="5"/>
  <c r="Q15" i="1" s="1"/>
  <c r="R15" i="1" s="1"/>
  <c r="S15" i="1" s="1"/>
  <c r="H10" i="5"/>
  <c r="H9" i="5"/>
  <c r="H8" i="5"/>
  <c r="H7" i="5"/>
  <c r="H6" i="5"/>
  <c r="Q25" i="1" s="1"/>
  <c r="R25" i="1" s="1"/>
  <c r="S25" i="1" s="1"/>
  <c r="Q168" i="1" l="1"/>
  <c r="R168" i="1" s="1"/>
  <c r="S168" i="1" s="1"/>
  <c r="Q223" i="1"/>
  <c r="R223" i="1" s="1"/>
  <c r="S223" i="1" s="1"/>
  <c r="Q233" i="1"/>
  <c r="R233" i="1" s="1"/>
  <c r="S233" i="1" s="1"/>
  <c r="Q190" i="1"/>
  <c r="R190" i="1" s="1"/>
  <c r="S190" i="1" s="1"/>
  <c r="Q207" i="1"/>
  <c r="R207" i="1" s="1"/>
  <c r="S207" i="1" s="1"/>
  <c r="Q215" i="1"/>
  <c r="R215" i="1" s="1"/>
  <c r="S215" i="1" s="1"/>
  <c r="Q242" i="1"/>
  <c r="R242" i="1" s="1"/>
  <c r="S242" i="1" s="1"/>
  <c r="Q169" i="1"/>
  <c r="R169" i="1" s="1"/>
  <c r="S169" i="1" s="1"/>
  <c r="Q185" i="1"/>
  <c r="R185" i="1" s="1"/>
  <c r="S185" i="1" s="1"/>
  <c r="Q193" i="1"/>
  <c r="R193" i="1" s="1"/>
  <c r="S193" i="1" s="1"/>
  <c r="Q200" i="1"/>
  <c r="R200" i="1" s="1"/>
  <c r="S200" i="1" s="1"/>
  <c r="Q208" i="1"/>
  <c r="R208" i="1" s="1"/>
  <c r="S208" i="1" s="1"/>
  <c r="Q178" i="1"/>
  <c r="R178" i="1" s="1"/>
  <c r="S178" i="1" s="1"/>
  <c r="Q170" i="1"/>
  <c r="R170" i="1" s="1"/>
  <c r="S170" i="1" s="1"/>
  <c r="Q171" i="1"/>
  <c r="R171" i="1" s="1"/>
  <c r="S171" i="1" s="1"/>
  <c r="Q179" i="1"/>
  <c r="R179" i="1" s="1"/>
  <c r="S179" i="1" s="1"/>
  <c r="Q202" i="1"/>
  <c r="R202" i="1" s="1"/>
  <c r="S202" i="1" s="1"/>
  <c r="Q210" i="1"/>
  <c r="R210" i="1" s="1"/>
  <c r="S210" i="1" s="1"/>
  <c r="Q226" i="1"/>
  <c r="R226" i="1" s="1"/>
  <c r="S226" i="1" s="1"/>
  <c r="Q225" i="1"/>
  <c r="R225" i="1" s="1"/>
  <c r="S225" i="1" s="1"/>
  <c r="Q172" i="1"/>
  <c r="R172" i="1" s="1"/>
  <c r="S172" i="1" s="1"/>
  <c r="Q180" i="1"/>
  <c r="R180" i="1" s="1"/>
  <c r="S180" i="1" s="1"/>
  <c r="Q196" i="1"/>
  <c r="R196" i="1" s="1"/>
  <c r="S196" i="1" s="1"/>
  <c r="Q203" i="1"/>
  <c r="R203" i="1" s="1"/>
  <c r="S203" i="1" s="1"/>
  <c r="Q211" i="1"/>
  <c r="R211" i="1" s="1"/>
  <c r="S211" i="1" s="1"/>
  <c r="Q219" i="1"/>
  <c r="R219" i="1" s="1"/>
  <c r="S219" i="1" s="1"/>
  <c r="Q246" i="1"/>
  <c r="R246" i="1" s="1"/>
  <c r="S246" i="1" s="1"/>
  <c r="Q194" i="1"/>
  <c r="R194" i="1" s="1"/>
  <c r="S194" i="1" s="1"/>
  <c r="Q173" i="1"/>
  <c r="R173" i="1" s="1"/>
  <c r="S173" i="1" s="1"/>
  <c r="Q189" i="1"/>
  <c r="R189" i="1" s="1"/>
  <c r="S189" i="1" s="1"/>
  <c r="Q197" i="1"/>
  <c r="R197" i="1" s="1"/>
  <c r="S197" i="1" s="1"/>
  <c r="Q204" i="1"/>
  <c r="R204" i="1" s="1"/>
  <c r="S204" i="1" s="1"/>
  <c r="Q212" i="1"/>
  <c r="R212" i="1" s="1"/>
  <c r="S212" i="1" s="1"/>
  <c r="Q220" i="1"/>
  <c r="R220" i="1" s="1"/>
  <c r="S220" i="1" s="1"/>
  <c r="Q239" i="1"/>
  <c r="R239" i="1" s="1"/>
  <c r="S239" i="1" s="1"/>
  <c r="Q247" i="1"/>
  <c r="R247" i="1" s="1"/>
  <c r="S247" i="1" s="1"/>
  <c r="Q174" i="1"/>
  <c r="R174" i="1" s="1"/>
  <c r="S174" i="1" s="1"/>
  <c r="Q198" i="1"/>
  <c r="R198" i="1" s="1"/>
  <c r="S198" i="1" s="1"/>
  <c r="Q240" i="1"/>
  <c r="R240" i="1" s="1"/>
  <c r="S240" i="1" s="1"/>
  <c r="Q201" i="1"/>
  <c r="R201" i="1" s="1"/>
  <c r="S201" i="1" s="1"/>
  <c r="Q183" i="1"/>
  <c r="R183" i="1" s="1"/>
  <c r="S183" i="1" s="1"/>
  <c r="Q191" i="1"/>
  <c r="R191" i="1" s="1"/>
  <c r="S191" i="1" s="1"/>
  <c r="Q199" i="1"/>
  <c r="R199" i="1" s="1"/>
  <c r="S199" i="1" s="1"/>
  <c r="Q206" i="1"/>
  <c r="R206" i="1" s="1"/>
  <c r="S206" i="1" s="1"/>
  <c r="Q241" i="1"/>
  <c r="R241" i="1" s="1"/>
  <c r="S241" i="1" s="1"/>
  <c r="Q209" i="1"/>
  <c r="R209" i="1" s="1"/>
  <c r="S209" i="1" s="1"/>
  <c r="Q74" i="1"/>
  <c r="R74" i="1" s="1"/>
  <c r="S74" i="1" s="1"/>
  <c r="Q176" i="1"/>
  <c r="R176" i="1" s="1"/>
  <c r="S176" i="1" s="1"/>
  <c r="Q229" i="1"/>
  <c r="R229" i="1" s="1"/>
  <c r="S229" i="1" s="1"/>
  <c r="Q216" i="1"/>
  <c r="R216" i="1" s="1"/>
  <c r="S216" i="1" s="1"/>
  <c r="Q224" i="1"/>
  <c r="R224" i="1" s="1"/>
  <c r="S224" i="1" s="1"/>
  <c r="Q231" i="1"/>
  <c r="R231" i="1" s="1"/>
  <c r="S231" i="1" s="1"/>
  <c r="Q195" i="1"/>
  <c r="R195" i="1" s="1"/>
  <c r="S195" i="1" s="1"/>
  <c r="Q234" i="1"/>
  <c r="R234" i="1" s="1"/>
  <c r="S234" i="1" s="1"/>
  <c r="Q238" i="1"/>
  <c r="R238" i="1" s="1"/>
  <c r="S238" i="1" s="1"/>
  <c r="Q227" i="1"/>
  <c r="R227" i="1" s="1"/>
  <c r="S227" i="1" s="1"/>
  <c r="Q217" i="1"/>
  <c r="R217" i="1" s="1"/>
  <c r="S217" i="1" s="1"/>
  <c r="Q221" i="1"/>
  <c r="R221" i="1" s="1"/>
  <c r="S221" i="1" s="1"/>
  <c r="Q228" i="1"/>
  <c r="R228" i="1" s="1"/>
  <c r="S228" i="1" s="1"/>
  <c r="Q175" i="1"/>
  <c r="R175" i="1" s="1"/>
  <c r="S175" i="1" s="1"/>
  <c r="Q214" i="1"/>
  <c r="R214" i="1" s="1"/>
  <c r="S214" i="1" s="1"/>
  <c r="Q102" i="1"/>
  <c r="R102" i="1" s="1"/>
  <c r="S102" i="1" s="1"/>
  <c r="Q184" i="1"/>
  <c r="R184" i="1" s="1"/>
  <c r="S184" i="1" s="1"/>
  <c r="Q243" i="1"/>
  <c r="R243" i="1" s="1"/>
  <c r="S243" i="1" s="1"/>
  <c r="Q192" i="1"/>
  <c r="R192" i="1" s="1"/>
  <c r="S192" i="1" s="1"/>
  <c r="Q186" i="1"/>
  <c r="R186" i="1" s="1"/>
  <c r="S186" i="1" s="1"/>
  <c r="Q177" i="1"/>
  <c r="R177" i="1" s="1"/>
  <c r="S177" i="1" s="1"/>
  <c r="Q187" i="1"/>
  <c r="R187" i="1" s="1"/>
  <c r="S187" i="1" s="1"/>
  <c r="Q205" i="1"/>
  <c r="R205" i="1" s="1"/>
  <c r="S205" i="1" s="1"/>
  <c r="Q222" i="1"/>
  <c r="R222" i="1" s="1"/>
  <c r="S222" i="1" s="1"/>
  <c r="Q91" i="1"/>
  <c r="R91" i="1" s="1"/>
  <c r="S91" i="1" s="1"/>
  <c r="Q105" i="1"/>
  <c r="R105" i="1" s="1"/>
  <c r="S105" i="1" s="1"/>
  <c r="Q128" i="1"/>
  <c r="R128" i="1" s="1"/>
  <c r="S128" i="1" s="1"/>
  <c r="Q53" i="1"/>
  <c r="R53" i="1" s="1"/>
  <c r="S53" i="1" s="1"/>
  <c r="Q61" i="1"/>
  <c r="R61" i="1" s="1"/>
  <c r="S61" i="1" s="1"/>
  <c r="Q122" i="1"/>
  <c r="R122" i="1" s="1"/>
  <c r="S122" i="1" s="1"/>
  <c r="Q94" i="1"/>
  <c r="R94" i="1" s="1"/>
  <c r="S94" i="1" s="1"/>
  <c r="Q108" i="1"/>
  <c r="R108" i="1" s="1"/>
  <c r="S108" i="1" s="1"/>
  <c r="Q116" i="1"/>
  <c r="R116" i="1" s="1"/>
  <c r="S116" i="1" s="1"/>
  <c r="Q132" i="1"/>
  <c r="R132" i="1" s="1"/>
  <c r="S132" i="1" s="1"/>
  <c r="Q65" i="1"/>
  <c r="R65" i="1" s="1"/>
  <c r="S65" i="1" s="1"/>
  <c r="Q73" i="1"/>
  <c r="R73" i="1" s="1"/>
  <c r="S73" i="1" s="1"/>
  <c r="Q142" i="1"/>
  <c r="R142" i="1" s="1"/>
  <c r="S142" i="1" s="1"/>
  <c r="Q150" i="1"/>
  <c r="R150" i="1" s="1"/>
  <c r="S150" i="1" s="1"/>
  <c r="Q93" i="1"/>
  <c r="R93" i="1" s="1"/>
  <c r="S93" i="1" s="1"/>
  <c r="Q99" i="1"/>
  <c r="R99" i="1" s="1"/>
  <c r="S99" i="1" s="1"/>
  <c r="Q16" i="1"/>
  <c r="R16" i="1" s="1"/>
  <c r="S16" i="1" s="1"/>
  <c r="Q20" i="1"/>
  <c r="R20" i="1" s="1"/>
  <c r="S20" i="1" s="1"/>
  <c r="Q36" i="1"/>
  <c r="R36" i="1" s="1"/>
  <c r="S36" i="1" s="1"/>
  <c r="Q44" i="1"/>
  <c r="R44" i="1" s="1"/>
  <c r="S44" i="1" s="1"/>
  <c r="Q52" i="1"/>
  <c r="R52" i="1" s="1"/>
  <c r="S52" i="1" s="1"/>
  <c r="Q60" i="1"/>
  <c r="R60" i="1" s="1"/>
  <c r="S60" i="1" s="1"/>
  <c r="Q68" i="1"/>
  <c r="R68" i="1" s="1"/>
  <c r="S68" i="1" s="1"/>
  <c r="Q75" i="1"/>
  <c r="R75" i="1" s="1"/>
  <c r="S75" i="1" s="1"/>
  <c r="Q83" i="1"/>
  <c r="R83" i="1" s="1"/>
  <c r="S83" i="1" s="1"/>
  <c r="Q120" i="1"/>
  <c r="R120" i="1" s="1"/>
  <c r="S120" i="1" s="1"/>
  <c r="Q136" i="1"/>
  <c r="R136" i="1" s="1"/>
  <c r="S136" i="1" s="1"/>
  <c r="Q144" i="1"/>
  <c r="R144" i="1" s="1"/>
  <c r="S144" i="1" s="1"/>
  <c r="Q152" i="1"/>
  <c r="R152" i="1" s="1"/>
  <c r="S152" i="1" s="1"/>
  <c r="Q160" i="1"/>
  <c r="R160" i="1" s="1"/>
  <c r="S160" i="1" s="1"/>
  <c r="Q166" i="1"/>
  <c r="R166" i="1" s="1"/>
  <c r="S166" i="1" s="1"/>
  <c r="Q21" i="1"/>
  <c r="R21" i="1" s="1"/>
  <c r="S21" i="1" s="1"/>
  <c r="Q37" i="1"/>
  <c r="R37" i="1" s="1"/>
  <c r="S37" i="1" s="1"/>
  <c r="Q45" i="1"/>
  <c r="R45" i="1" s="1"/>
  <c r="S45" i="1" s="1"/>
  <c r="Q69" i="1"/>
  <c r="R69" i="1" s="1"/>
  <c r="S69" i="1" s="1"/>
  <c r="Q76" i="1"/>
  <c r="R76" i="1" s="1"/>
  <c r="S76" i="1" s="1"/>
  <c r="Q84" i="1"/>
  <c r="R84" i="1" s="1"/>
  <c r="S84" i="1" s="1"/>
  <c r="Q92" i="1"/>
  <c r="R92" i="1" s="1"/>
  <c r="S92" i="1" s="1"/>
  <c r="Q98" i="1"/>
  <c r="R98" i="1" s="1"/>
  <c r="S98" i="1" s="1"/>
  <c r="Q113" i="1"/>
  <c r="R113" i="1" s="1"/>
  <c r="S113" i="1" s="1"/>
  <c r="Q121" i="1"/>
  <c r="R121" i="1" s="1"/>
  <c r="S121" i="1" s="1"/>
  <c r="Q145" i="1"/>
  <c r="R145" i="1" s="1"/>
  <c r="S145" i="1" s="1"/>
  <c r="Q153" i="1"/>
  <c r="R153" i="1" s="1"/>
  <c r="S153" i="1" s="1"/>
  <c r="Q161" i="1"/>
  <c r="R161" i="1" s="1"/>
  <c r="S161" i="1" s="1"/>
  <c r="Q167" i="1"/>
  <c r="R167" i="1" s="1"/>
  <c r="S167" i="1" s="1"/>
  <c r="Q22" i="1"/>
  <c r="R22" i="1" s="1"/>
  <c r="S22" i="1" s="1"/>
  <c r="Q30" i="1"/>
  <c r="R30" i="1" s="1"/>
  <c r="S30" i="1" s="1"/>
  <c r="Q38" i="1"/>
  <c r="R38" i="1" s="1"/>
  <c r="S38" i="1" s="1"/>
  <c r="Q62" i="1"/>
  <c r="R62" i="1" s="1"/>
  <c r="S62" i="1" s="1"/>
  <c r="Q70" i="1"/>
  <c r="R70" i="1" s="1"/>
  <c r="S70" i="1" s="1"/>
  <c r="Q77" i="1"/>
  <c r="R77" i="1" s="1"/>
  <c r="S77" i="1" s="1"/>
  <c r="Q85" i="1"/>
  <c r="R85" i="1" s="1"/>
  <c r="S85" i="1" s="1"/>
  <c r="Q107" i="1"/>
  <c r="R107" i="1" s="1"/>
  <c r="S107" i="1" s="1"/>
  <c r="Q130" i="1"/>
  <c r="R130" i="1" s="1"/>
  <c r="S130" i="1" s="1"/>
  <c r="Q138" i="1"/>
  <c r="R138" i="1" s="1"/>
  <c r="S138" i="1" s="1"/>
  <c r="Q23" i="1"/>
  <c r="R23" i="1" s="1"/>
  <c r="S23" i="1" s="1"/>
  <c r="Q31" i="1"/>
  <c r="R31" i="1" s="1"/>
  <c r="S31" i="1" s="1"/>
  <c r="Q39" i="1"/>
  <c r="R39" i="1" s="1"/>
  <c r="S39" i="1" s="1"/>
  <c r="Q47" i="1"/>
  <c r="R47" i="1" s="1"/>
  <c r="S47" i="1" s="1"/>
  <c r="Q55" i="1"/>
  <c r="R55" i="1" s="1"/>
  <c r="S55" i="1" s="1"/>
  <c r="Q63" i="1"/>
  <c r="R63" i="1" s="1"/>
  <c r="S63" i="1" s="1"/>
  <c r="Q78" i="1"/>
  <c r="R78" i="1" s="1"/>
  <c r="S78" i="1" s="1"/>
  <c r="Q86" i="1"/>
  <c r="R86" i="1" s="1"/>
  <c r="S86" i="1" s="1"/>
  <c r="Q100" i="1"/>
  <c r="R100" i="1" s="1"/>
  <c r="S100" i="1" s="1"/>
  <c r="Q115" i="1"/>
  <c r="R115" i="1" s="1"/>
  <c r="S115" i="1" s="1"/>
  <c r="Q123" i="1"/>
  <c r="R123" i="1" s="1"/>
  <c r="S123" i="1" s="1"/>
  <c r="Q131" i="1"/>
  <c r="R131" i="1" s="1"/>
  <c r="S131" i="1" s="1"/>
  <c r="Q139" i="1"/>
  <c r="R139" i="1" s="1"/>
  <c r="S139" i="1" s="1"/>
  <c r="Q147" i="1"/>
  <c r="R147" i="1" s="1"/>
  <c r="S147" i="1" s="1"/>
  <c r="Q155" i="1"/>
  <c r="R155" i="1" s="1"/>
  <c r="S155" i="1" s="1"/>
  <c r="Q162" i="1"/>
  <c r="R162" i="1" s="1"/>
  <c r="S162" i="1" s="1"/>
  <c r="Q32" i="1"/>
  <c r="R32" i="1" s="1"/>
  <c r="S32" i="1" s="1"/>
  <c r="Q40" i="1"/>
  <c r="R40" i="1" s="1"/>
  <c r="S40" i="1" s="1"/>
  <c r="Q48" i="1"/>
  <c r="R48" i="1" s="1"/>
  <c r="S48" i="1" s="1"/>
  <c r="Q56" i="1"/>
  <c r="R56" i="1" s="1"/>
  <c r="S56" i="1" s="1"/>
  <c r="Q64" i="1"/>
  <c r="R64" i="1" s="1"/>
  <c r="S64" i="1" s="1"/>
  <c r="Q71" i="1"/>
  <c r="R71" i="1" s="1"/>
  <c r="S71" i="1" s="1"/>
  <c r="Q79" i="1"/>
  <c r="R79" i="1" s="1"/>
  <c r="S79" i="1" s="1"/>
  <c r="Q87" i="1"/>
  <c r="R87" i="1" s="1"/>
  <c r="S87" i="1" s="1"/>
  <c r="Q95" i="1"/>
  <c r="R95" i="1" s="1"/>
  <c r="S95" i="1" s="1"/>
  <c r="Q101" i="1"/>
  <c r="R101" i="1" s="1"/>
  <c r="S101" i="1" s="1"/>
  <c r="Q109" i="1"/>
  <c r="R109" i="1" s="1"/>
  <c r="S109" i="1" s="1"/>
  <c r="Q124" i="1"/>
  <c r="R124" i="1" s="1"/>
  <c r="S124" i="1" s="1"/>
  <c r="Q148" i="1"/>
  <c r="R148" i="1" s="1"/>
  <c r="S148" i="1" s="1"/>
  <c r="Q156" i="1"/>
  <c r="R156" i="1" s="1"/>
  <c r="S156" i="1" s="1"/>
  <c r="Q163" i="1"/>
  <c r="R163" i="1" s="1"/>
  <c r="S163" i="1" s="1"/>
  <c r="Q41" i="1"/>
  <c r="R41" i="1" s="1"/>
  <c r="S41" i="1" s="1"/>
  <c r="Q49" i="1"/>
  <c r="R49" i="1" s="1"/>
  <c r="S49" i="1" s="1"/>
  <c r="Q57" i="1"/>
  <c r="R57" i="1" s="1"/>
  <c r="S57" i="1" s="1"/>
  <c r="Q72" i="1"/>
  <c r="R72" i="1" s="1"/>
  <c r="S72" i="1" s="1"/>
  <c r="Q80" i="1"/>
  <c r="R80" i="1" s="1"/>
  <c r="S80" i="1" s="1"/>
  <c r="Q88" i="1"/>
  <c r="R88" i="1" s="1"/>
  <c r="S88" i="1" s="1"/>
  <c r="Q117" i="1"/>
  <c r="R117" i="1" s="1"/>
  <c r="S117" i="1" s="1"/>
  <c r="Q141" i="1"/>
  <c r="R141" i="1" s="1"/>
  <c r="S141" i="1" s="1"/>
  <c r="Q149" i="1"/>
  <c r="R149" i="1" s="1"/>
  <c r="S149" i="1" s="1"/>
  <c r="Q157" i="1"/>
  <c r="R157" i="1" s="1"/>
  <c r="S157" i="1" s="1"/>
  <c r="Q164" i="1"/>
  <c r="R164" i="1" s="1"/>
  <c r="S164" i="1" s="1"/>
  <c r="Q18" i="1"/>
  <c r="R18" i="1" s="1"/>
  <c r="S18" i="1" s="1"/>
  <c r="Q34" i="1"/>
  <c r="R34" i="1" s="1"/>
  <c r="S34" i="1" s="1"/>
  <c r="Q42" i="1"/>
  <c r="R42" i="1" s="1"/>
  <c r="S42" i="1" s="1"/>
  <c r="Q50" i="1"/>
  <c r="R50" i="1" s="1"/>
  <c r="S50" i="1" s="1"/>
  <c r="Q66" i="1"/>
  <c r="R66" i="1" s="1"/>
  <c r="S66" i="1" s="1"/>
  <c r="Q89" i="1"/>
  <c r="R89" i="1" s="1"/>
  <c r="S89" i="1" s="1"/>
  <c r="Q96" i="1"/>
  <c r="R96" i="1" s="1"/>
  <c r="S96" i="1" s="1"/>
  <c r="Q103" i="1"/>
  <c r="R103" i="1" s="1"/>
  <c r="S103" i="1" s="1"/>
  <c r="Q111" i="1"/>
  <c r="R111" i="1" s="1"/>
  <c r="S111" i="1" s="1"/>
  <c r="Q126" i="1"/>
  <c r="R126" i="1" s="1"/>
  <c r="S126" i="1" s="1"/>
  <c r="Q134" i="1"/>
  <c r="R134" i="1" s="1"/>
  <c r="S134" i="1" s="1"/>
  <c r="Q158" i="1"/>
  <c r="R158" i="1" s="1"/>
  <c r="S158" i="1" s="1"/>
  <c r="Q19" i="1"/>
  <c r="R19" i="1" s="1"/>
  <c r="S19" i="1" s="1"/>
  <c r="Q43" i="1"/>
  <c r="R43" i="1" s="1"/>
  <c r="S43" i="1" s="1"/>
  <c r="Q51" i="1"/>
  <c r="R51" i="1" s="1"/>
  <c r="S51" i="1" s="1"/>
  <c r="Q59" i="1"/>
  <c r="R59" i="1" s="1"/>
  <c r="S59" i="1" s="1"/>
  <c r="Q67" i="1"/>
  <c r="R67" i="1" s="1"/>
  <c r="S67" i="1" s="1"/>
  <c r="Q82" i="1"/>
  <c r="R82" i="1" s="1"/>
  <c r="S82" i="1" s="1"/>
  <c r="Q97" i="1"/>
  <c r="R97" i="1" s="1"/>
  <c r="S97" i="1" s="1"/>
  <c r="Q104" i="1"/>
  <c r="R104" i="1" s="1"/>
  <c r="S104" i="1" s="1"/>
  <c r="Q112" i="1"/>
  <c r="R112" i="1" s="1"/>
  <c r="S112" i="1" s="1"/>
  <c r="Q119" i="1"/>
  <c r="R119" i="1" s="1"/>
  <c r="S119" i="1" s="1"/>
  <c r="Q127" i="1"/>
  <c r="R127" i="1" s="1"/>
  <c r="S127" i="1" s="1"/>
  <c r="Q135" i="1"/>
  <c r="R135" i="1" s="1"/>
  <c r="S135" i="1" s="1"/>
  <c r="Q151" i="1"/>
  <c r="R151" i="1" s="1"/>
  <c r="S151" i="1" s="1"/>
  <c r="Q12" i="1"/>
  <c r="R12" i="1" s="1"/>
  <c r="S12" i="1" s="1"/>
  <c r="Q137" i="1"/>
  <c r="R137" i="1" s="1"/>
  <c r="S137" i="1" s="1"/>
  <c r="Q46" i="1"/>
  <c r="R46" i="1" s="1"/>
  <c r="S46" i="1" s="1"/>
  <c r="Q24" i="1"/>
  <c r="R24" i="1" s="1"/>
  <c r="S24" i="1" s="1"/>
  <c r="Q17" i="1"/>
  <c r="R17" i="1" s="1"/>
  <c r="S17" i="1" s="1"/>
  <c r="Q33" i="1"/>
  <c r="R33" i="1" s="1"/>
  <c r="S33" i="1" s="1"/>
  <c r="Q165" i="1"/>
  <c r="R165" i="1" s="1"/>
  <c r="S165" i="1" s="1"/>
  <c r="Q35" i="1"/>
  <c r="R35" i="1" s="1"/>
  <c r="S35" i="1" s="1"/>
  <c r="Q159" i="1"/>
  <c r="R159" i="1" s="1"/>
  <c r="S159" i="1" s="1"/>
  <c r="Q28" i="1"/>
  <c r="R28" i="1" s="1"/>
  <c r="S28" i="1" s="1"/>
  <c r="Q27" i="1"/>
  <c r="R27" i="1" s="1"/>
  <c r="S27" i="1" s="1"/>
  <c r="Q146" i="1"/>
  <c r="R146" i="1" s="1"/>
  <c r="S146" i="1" s="1"/>
  <c r="Q26" i="1"/>
  <c r="R26" i="1" s="1"/>
  <c r="S26" i="1" s="1"/>
  <c r="Q54" i="1"/>
  <c r="R54" i="1" s="1"/>
  <c r="S54" i="1" s="1"/>
  <c r="Q114" i="1"/>
  <c r="R114" i="1" s="1"/>
  <c r="S114" i="1" s="1"/>
  <c r="Q118" i="1"/>
  <c r="R118" i="1" s="1"/>
  <c r="S118" i="1" s="1"/>
  <c r="Q90" i="1"/>
  <c r="R90" i="1" s="1"/>
  <c r="S90" i="1" s="1"/>
  <c r="Q13" i="1"/>
  <c r="R13" i="1" s="1"/>
  <c r="S13" i="1" s="1"/>
  <c r="Q106" i="1"/>
  <c r="R106" i="1" s="1"/>
  <c r="S106" i="1" s="1"/>
  <c r="Q110" i="1"/>
  <c r="R110" i="1" s="1"/>
  <c r="S110" i="1" s="1"/>
  <c r="Q129" i="1"/>
  <c r="R129" i="1" s="1"/>
  <c r="S129" i="1" s="1"/>
  <c r="Q154" i="1"/>
  <c r="R154" i="1" s="1"/>
  <c r="S154" i="1" s="1"/>
  <c r="Q125" i="1"/>
  <c r="R125" i="1" s="1"/>
  <c r="S125" i="1" s="1"/>
  <c r="Q58" i="1"/>
  <c r="R58" i="1" s="1"/>
  <c r="S58" i="1" s="1"/>
  <c r="Q143" i="1"/>
  <c r="R143" i="1" s="1"/>
  <c r="S143" i="1" s="1"/>
  <c r="Q10" i="1"/>
  <c r="Q11" i="1"/>
  <c r="C9" i="3" l="1"/>
  <c r="M9" i="3"/>
  <c r="I9" i="3"/>
  <c r="K9" i="3"/>
  <c r="D9" i="3"/>
  <c r="N9" i="3"/>
  <c r="H9" i="3"/>
  <c r="J9" i="3"/>
  <c r="L9" i="3"/>
  <c r="E9" i="3"/>
  <c r="H8" i="3"/>
  <c r="I8" i="3"/>
  <c r="J8" i="3"/>
  <c r="K8" i="3"/>
  <c r="L8" i="3"/>
  <c r="C8" i="3"/>
  <c r="M8" i="3"/>
  <c r="D8" i="3"/>
  <c r="N8" i="3"/>
  <c r="E8" i="3"/>
  <c r="M10" i="3"/>
  <c r="F10" i="3"/>
  <c r="N10" i="3"/>
  <c r="G10" i="3"/>
  <c r="L10" i="3"/>
  <c r="H10" i="3"/>
  <c r="D10" i="3"/>
  <c r="I10" i="3"/>
  <c r="J10" i="3"/>
  <c r="K10" i="3"/>
  <c r="K7" i="3"/>
  <c r="L7" i="3"/>
  <c r="M7" i="3"/>
  <c r="N7" i="3"/>
  <c r="H5" i="5" l="1"/>
  <c r="E23" i="8" l="1"/>
  <c r="F23" i="8"/>
  <c r="J23" i="8"/>
  <c r="M23" i="8"/>
  <c r="P23" i="8"/>
  <c r="E24" i="8"/>
  <c r="F24" i="8"/>
  <c r="J24" i="8"/>
  <c r="M24" i="8"/>
  <c r="P24" i="8"/>
  <c r="E25" i="8"/>
  <c r="F25" i="8"/>
  <c r="J25" i="8"/>
  <c r="E26" i="8"/>
  <c r="F26" i="8"/>
  <c r="J26" i="8"/>
  <c r="M26" i="8"/>
  <c r="P26" i="8"/>
  <c r="E27" i="8"/>
  <c r="F27" i="8"/>
  <c r="J27" i="8"/>
  <c r="M27" i="8"/>
  <c r="P27" i="8"/>
  <c r="E28" i="8"/>
  <c r="F28" i="8"/>
  <c r="J28" i="8"/>
  <c r="M28" i="8"/>
  <c r="P28" i="8"/>
  <c r="E29" i="8"/>
  <c r="F29" i="8"/>
  <c r="J29" i="8"/>
  <c r="M29" i="8"/>
  <c r="P29" i="8"/>
  <c r="E30" i="8"/>
  <c r="F30" i="8"/>
  <c r="J30" i="8"/>
  <c r="M30" i="8"/>
  <c r="P30" i="8"/>
  <c r="E31" i="8"/>
  <c r="F31" i="8"/>
  <c r="J31" i="8"/>
  <c r="M31" i="8"/>
  <c r="P31" i="8"/>
  <c r="E32" i="8"/>
  <c r="F32" i="8"/>
  <c r="J32" i="8"/>
  <c r="M32" i="8"/>
  <c r="P32" i="8"/>
  <c r="E33" i="8"/>
  <c r="F33" i="8"/>
  <c r="J33" i="8"/>
  <c r="M33" i="8"/>
  <c r="P33" i="8"/>
  <c r="E34" i="8"/>
  <c r="F34" i="8"/>
  <c r="J34" i="8"/>
  <c r="M34" i="8"/>
  <c r="P34" i="8"/>
  <c r="E35" i="8"/>
  <c r="F35" i="8"/>
  <c r="J35" i="8"/>
  <c r="M35" i="8"/>
  <c r="P35" i="8"/>
  <c r="E36" i="8"/>
  <c r="F36" i="8"/>
  <c r="J36" i="8"/>
  <c r="M36" i="8"/>
  <c r="P36" i="8"/>
  <c r="E37" i="8"/>
  <c r="F37" i="8"/>
  <c r="J37" i="8"/>
  <c r="M37" i="8"/>
  <c r="P37" i="8"/>
  <c r="E38" i="8"/>
  <c r="F38" i="8"/>
  <c r="J38" i="8"/>
  <c r="M38" i="8"/>
  <c r="P38" i="8"/>
  <c r="E39" i="8"/>
  <c r="F39" i="8"/>
  <c r="J39" i="8"/>
  <c r="M39" i="8"/>
  <c r="P39" i="8"/>
  <c r="E40" i="8"/>
  <c r="F40" i="8"/>
  <c r="J40" i="8"/>
  <c r="M40" i="8"/>
  <c r="P40" i="8"/>
  <c r="E41" i="8"/>
  <c r="F41" i="8"/>
  <c r="J41" i="8"/>
  <c r="M41" i="8"/>
  <c r="P41" i="8"/>
  <c r="E42" i="8"/>
  <c r="F42" i="8"/>
  <c r="J42" i="8"/>
  <c r="M42" i="8"/>
  <c r="P42" i="8"/>
  <c r="E43" i="8"/>
  <c r="F43" i="8"/>
  <c r="J43" i="8"/>
  <c r="M43" i="8"/>
  <c r="P43" i="8"/>
  <c r="E44" i="8"/>
  <c r="F44" i="8"/>
  <c r="J44" i="8"/>
  <c r="M44" i="8"/>
  <c r="P44" i="8"/>
  <c r="E45" i="8"/>
  <c r="F45" i="8"/>
  <c r="J45" i="8"/>
  <c r="M45" i="8"/>
  <c r="P45" i="8"/>
  <c r="E46" i="8"/>
  <c r="F46" i="8"/>
  <c r="J46" i="8"/>
  <c r="M46" i="8"/>
  <c r="P46" i="8"/>
  <c r="E47" i="8"/>
  <c r="F47" i="8"/>
  <c r="J47" i="8"/>
  <c r="M47" i="8"/>
  <c r="P47" i="8"/>
  <c r="E48" i="8"/>
  <c r="F48" i="8"/>
  <c r="J48" i="8"/>
  <c r="M48" i="8"/>
  <c r="P48" i="8"/>
  <c r="E49" i="8"/>
  <c r="F49" i="8"/>
  <c r="J49" i="8"/>
  <c r="M49" i="8"/>
  <c r="P49" i="8"/>
  <c r="E50" i="8"/>
  <c r="F50" i="8"/>
  <c r="J50" i="8"/>
  <c r="M50" i="8"/>
  <c r="P50" i="8"/>
  <c r="E51" i="8"/>
  <c r="F51" i="8"/>
  <c r="J51" i="8"/>
  <c r="M51" i="8"/>
  <c r="P51" i="8"/>
  <c r="E52" i="8"/>
  <c r="F52" i="8"/>
  <c r="J52" i="8"/>
  <c r="M52" i="8"/>
  <c r="P52" i="8"/>
  <c r="E53" i="8"/>
  <c r="F53" i="8"/>
  <c r="J53" i="8"/>
  <c r="M53" i="8"/>
  <c r="P53" i="8"/>
  <c r="E54" i="8"/>
  <c r="F54" i="8"/>
  <c r="J54" i="8"/>
  <c r="M54" i="8"/>
  <c r="P54" i="8"/>
  <c r="E55" i="8"/>
  <c r="F55" i="8"/>
  <c r="J55" i="8"/>
  <c r="M55" i="8"/>
  <c r="P55" i="8"/>
  <c r="E56" i="8"/>
  <c r="F56" i="8"/>
  <c r="J56" i="8"/>
  <c r="M56" i="8"/>
  <c r="P56" i="8"/>
  <c r="E57" i="8"/>
  <c r="F57" i="8"/>
  <c r="J57" i="8"/>
  <c r="M57" i="8"/>
  <c r="P57" i="8"/>
  <c r="E58" i="8"/>
  <c r="F58" i="8"/>
  <c r="J58" i="8"/>
  <c r="M58" i="8"/>
  <c r="P58" i="8"/>
  <c r="E59" i="8"/>
  <c r="F59" i="8"/>
  <c r="J59" i="8"/>
  <c r="M59" i="8"/>
  <c r="P59" i="8"/>
  <c r="E60" i="8"/>
  <c r="F60" i="8"/>
  <c r="J60" i="8"/>
  <c r="M60" i="8"/>
  <c r="P60" i="8"/>
  <c r="E61" i="8"/>
  <c r="F61" i="8"/>
  <c r="J61" i="8"/>
  <c r="M61" i="8"/>
  <c r="P61" i="8"/>
  <c r="E62" i="8"/>
  <c r="F62" i="8"/>
  <c r="J62" i="8"/>
  <c r="M62" i="8"/>
  <c r="P62" i="8"/>
  <c r="E63" i="8"/>
  <c r="F63" i="8"/>
  <c r="J63" i="8"/>
  <c r="M63" i="8"/>
  <c r="P63" i="8"/>
  <c r="E64" i="8"/>
  <c r="F64" i="8"/>
  <c r="J64" i="8"/>
  <c r="M64" i="8"/>
  <c r="P64" i="8"/>
  <c r="E65" i="8"/>
  <c r="F65" i="8"/>
  <c r="J65" i="8"/>
  <c r="M65" i="8"/>
  <c r="P65" i="8"/>
  <c r="E66" i="8"/>
  <c r="F66" i="8"/>
  <c r="J66" i="8"/>
  <c r="M66" i="8"/>
  <c r="P66" i="8"/>
  <c r="E67" i="8"/>
  <c r="F67" i="8"/>
  <c r="J67" i="8"/>
  <c r="M67" i="8"/>
  <c r="P67" i="8"/>
  <c r="E68" i="8"/>
  <c r="F68" i="8"/>
  <c r="J68" i="8"/>
  <c r="M68" i="8"/>
  <c r="P68" i="8"/>
  <c r="C4" i="9"/>
  <c r="N69" i="8"/>
  <c r="K69" i="8"/>
  <c r="H69" i="8"/>
  <c r="B10" i="8"/>
  <c r="B6" i="8"/>
  <c r="F8" i="9"/>
  <c r="F10" i="9"/>
  <c r="F12" i="9"/>
  <c r="F14" i="9"/>
  <c r="F16" i="9"/>
  <c r="F18" i="9"/>
  <c r="F20" i="9"/>
  <c r="F22" i="9"/>
  <c r="F24" i="9"/>
  <c r="F26" i="9"/>
  <c r="F28" i="9"/>
  <c r="F6" i="9"/>
  <c r="E22" i="8"/>
  <c r="F22" i="8"/>
  <c r="J22" i="8"/>
  <c r="M22" i="8"/>
  <c r="P22" i="8"/>
  <c r="Q51" i="8" l="1"/>
  <c r="Q43" i="8"/>
  <c r="Q35" i="8"/>
  <c r="Q27" i="8"/>
  <c r="Q55" i="8"/>
  <c r="Q32" i="8"/>
  <c r="Q24" i="8"/>
  <c r="Q68" i="8"/>
  <c r="Q60" i="8"/>
  <c r="Q23" i="8"/>
  <c r="Q39" i="8"/>
  <c r="Q26" i="8"/>
  <c r="Q64" i="8"/>
  <c r="Q63" i="8"/>
  <c r="Q58" i="8"/>
  <c r="Q41" i="8"/>
  <c r="Q36" i="8"/>
  <c r="Q50" i="8"/>
  <c r="Q47" i="8"/>
  <c r="Q31" i="8"/>
  <c r="Q59" i="8"/>
  <c r="Q45" i="8"/>
  <c r="Q67" i="8"/>
  <c r="Q62" i="8"/>
  <c r="Q48" i="8"/>
  <c r="Q54" i="8"/>
  <c r="Q40" i="8"/>
  <c r="Q65" i="8"/>
  <c r="Q42" i="8"/>
  <c r="Q33" i="8"/>
  <c r="Q57" i="8"/>
  <c r="Q34" i="8"/>
  <c r="Q46" i="8"/>
  <c r="Q37" i="8"/>
  <c r="Q52" i="8"/>
  <c r="Q49" i="8"/>
  <c r="Q61" i="8"/>
  <c r="Q44" i="8"/>
  <c r="Q38" i="8"/>
  <c r="Q29" i="8"/>
  <c r="Q66" i="8"/>
  <c r="Q28" i="8"/>
  <c r="Q56" i="8"/>
  <c r="Q53" i="8"/>
  <c r="Q30" i="8"/>
  <c r="F30" i="9"/>
  <c r="Q22" i="8"/>
  <c r="P21" i="8" l="1"/>
  <c r="M21" i="8"/>
  <c r="F21" i="8"/>
  <c r="E21" i="8"/>
  <c r="J21" i="8"/>
  <c r="H14" i="8" l="1"/>
  <c r="H16" i="8"/>
  <c r="K17" i="8"/>
  <c r="K7" i="8"/>
  <c r="K9" i="8"/>
  <c r="K11" i="8"/>
  <c r="J13" i="8"/>
  <c r="I14" i="8"/>
  <c r="I16" i="8"/>
  <c r="H6" i="8"/>
  <c r="H8" i="8"/>
  <c r="H10" i="8"/>
  <c r="K13" i="8"/>
  <c r="I10" i="8"/>
  <c r="J14" i="8"/>
  <c r="J16" i="8"/>
  <c r="I6" i="8"/>
  <c r="I8" i="8"/>
  <c r="H12" i="8"/>
  <c r="K14" i="8"/>
  <c r="K16" i="8"/>
  <c r="J6" i="8"/>
  <c r="J8" i="8"/>
  <c r="J10" i="8"/>
  <c r="I12" i="8"/>
  <c r="H15" i="8"/>
  <c r="K6" i="8"/>
  <c r="K8" i="8"/>
  <c r="K10" i="8"/>
  <c r="J12" i="8"/>
  <c r="J11" i="8"/>
  <c r="I15" i="8"/>
  <c r="H17" i="8"/>
  <c r="H7" i="8"/>
  <c r="H9" i="8"/>
  <c r="H11" i="8"/>
  <c r="K12" i="8"/>
  <c r="J17" i="8"/>
  <c r="J9" i="8"/>
  <c r="J15" i="8"/>
  <c r="I17" i="8"/>
  <c r="I7" i="8"/>
  <c r="I9" i="8"/>
  <c r="I11" i="8"/>
  <c r="H13" i="8"/>
  <c r="K15" i="8"/>
  <c r="J7" i="8"/>
  <c r="I13" i="8"/>
  <c r="Q21" i="8"/>
  <c r="M69" i="8"/>
  <c r="P69" i="8"/>
  <c r="G8" i="8"/>
  <c r="G12" i="8"/>
  <c r="G16" i="8"/>
  <c r="G10" i="8"/>
  <c r="F9" i="8"/>
  <c r="F13" i="8"/>
  <c r="F17" i="8"/>
  <c r="G14" i="8"/>
  <c r="F8" i="8"/>
  <c r="G9" i="8"/>
  <c r="G13" i="8"/>
  <c r="G17" i="8"/>
  <c r="F6" i="8"/>
  <c r="F16" i="8"/>
  <c r="F10" i="8"/>
  <c r="F14" i="8"/>
  <c r="G6" i="8"/>
  <c r="F12" i="8"/>
  <c r="F7" i="8"/>
  <c r="F11" i="8"/>
  <c r="F15" i="8"/>
  <c r="G7" i="8"/>
  <c r="G11" i="8"/>
  <c r="G15" i="8"/>
  <c r="J69" i="8"/>
  <c r="C5" i="4"/>
  <c r="M6" i="3" l="1"/>
  <c r="N6" i="3"/>
  <c r="L6" i="3"/>
  <c r="C6" i="3"/>
  <c r="K6" i="3"/>
  <c r="M17" i="3"/>
  <c r="E17" i="3"/>
  <c r="F17" i="3"/>
  <c r="G17" i="3"/>
  <c r="H17" i="3"/>
  <c r="L17" i="3"/>
  <c r="I17" i="3"/>
  <c r="K17" i="3"/>
  <c r="N17" i="3"/>
  <c r="L5" i="3"/>
  <c r="H5" i="3"/>
  <c r="D5" i="3"/>
  <c r="M5" i="3"/>
  <c r="F5" i="3"/>
  <c r="E5" i="3"/>
  <c r="N5" i="3"/>
  <c r="K5" i="3"/>
  <c r="G5" i="3"/>
  <c r="I5" i="3"/>
  <c r="L38" i="4"/>
  <c r="O55" i="4"/>
  <c r="G55" i="4"/>
  <c r="O53" i="4"/>
  <c r="K52" i="4"/>
  <c r="O51" i="4"/>
  <c r="G51" i="4"/>
  <c r="K50" i="4"/>
  <c r="O49" i="4"/>
  <c r="K48" i="4"/>
  <c r="O47" i="4"/>
  <c r="K46" i="4"/>
  <c r="O45" i="4"/>
  <c r="K44" i="4"/>
  <c r="O43" i="4"/>
  <c r="K42" i="4"/>
  <c r="O41" i="4"/>
  <c r="G41" i="4"/>
  <c r="K40" i="4"/>
  <c r="O39" i="4"/>
  <c r="N55" i="4"/>
  <c r="J54" i="4"/>
  <c r="N53" i="4"/>
  <c r="J52" i="4"/>
  <c r="N51" i="4"/>
  <c r="F51" i="4"/>
  <c r="J50" i="4"/>
  <c r="N49" i="4"/>
  <c r="J48" i="4"/>
  <c r="N47" i="4"/>
  <c r="J46" i="4"/>
  <c r="N45" i="4"/>
  <c r="N43" i="4"/>
  <c r="F43" i="4"/>
  <c r="J42" i="4"/>
  <c r="N41" i="4"/>
  <c r="F41" i="4"/>
  <c r="N39" i="4"/>
  <c r="M55" i="4"/>
  <c r="M53" i="4"/>
  <c r="I52" i="4"/>
  <c r="M51" i="4"/>
  <c r="E51" i="4"/>
  <c r="I50" i="4"/>
  <c r="M49" i="4"/>
  <c r="I48" i="4"/>
  <c r="M47" i="4"/>
  <c r="I46" i="4"/>
  <c r="M45" i="4"/>
  <c r="M43" i="4"/>
  <c r="M41" i="4"/>
  <c r="E41" i="4"/>
  <c r="M39" i="4"/>
  <c r="I38" i="4"/>
  <c r="L55" i="4"/>
  <c r="D55" i="4"/>
  <c r="L53" i="4"/>
  <c r="D53" i="4"/>
  <c r="H52" i="4"/>
  <c r="L51" i="4"/>
  <c r="D51" i="4"/>
  <c r="H50" i="4"/>
  <c r="L49" i="4"/>
  <c r="D49" i="4"/>
  <c r="H48" i="4"/>
  <c r="L47" i="4"/>
  <c r="D47" i="4"/>
  <c r="H46" i="4"/>
  <c r="L45" i="4"/>
  <c r="D45" i="4"/>
  <c r="L43" i="4"/>
  <c r="D43" i="4"/>
  <c r="L41" i="4"/>
  <c r="D41" i="4"/>
  <c r="L39" i="4"/>
  <c r="D39" i="4"/>
  <c r="K55" i="4"/>
  <c r="O54" i="4"/>
  <c r="O52" i="4"/>
  <c r="G52" i="4"/>
  <c r="K51" i="4"/>
  <c r="O50" i="4"/>
  <c r="G50" i="4"/>
  <c r="O48" i="4"/>
  <c r="G48" i="4"/>
  <c r="O46" i="4"/>
  <c r="G46" i="4"/>
  <c r="O44" i="4"/>
  <c r="K43" i="4"/>
  <c r="O42" i="4"/>
  <c r="K41" i="4"/>
  <c r="O40" i="4"/>
  <c r="G38" i="4"/>
  <c r="J55" i="4"/>
  <c r="N54" i="4"/>
  <c r="J53" i="4"/>
  <c r="N52" i="4"/>
  <c r="F52" i="4"/>
  <c r="J51" i="4"/>
  <c r="N50" i="4"/>
  <c r="F50" i="4"/>
  <c r="J49" i="4"/>
  <c r="N48" i="4"/>
  <c r="F48" i="4"/>
  <c r="J47" i="4"/>
  <c r="N46" i="4"/>
  <c r="F46" i="4"/>
  <c r="N44" i="4"/>
  <c r="J43" i="4"/>
  <c r="N42" i="4"/>
  <c r="N40" i="4"/>
  <c r="J39" i="4"/>
  <c r="O38" i="4"/>
  <c r="I55" i="4"/>
  <c r="M54" i="4"/>
  <c r="M52" i="4"/>
  <c r="E52" i="4"/>
  <c r="I51" i="4"/>
  <c r="M50" i="4"/>
  <c r="E50" i="4"/>
  <c r="M48" i="4"/>
  <c r="E48" i="4"/>
  <c r="I47" i="4"/>
  <c r="M46" i="4"/>
  <c r="E46" i="4"/>
  <c r="M44" i="4"/>
  <c r="I43" i="4"/>
  <c r="M42" i="4"/>
  <c r="E42" i="4"/>
  <c r="I41" i="4"/>
  <c r="M40" i="4"/>
  <c r="N38" i="4"/>
  <c r="D38" i="4"/>
  <c r="H55" i="4"/>
  <c r="L54" i="4"/>
  <c r="D54" i="4"/>
  <c r="L52" i="4"/>
  <c r="D52" i="4"/>
  <c r="L50" i="4"/>
  <c r="D50" i="4"/>
  <c r="H49" i="4"/>
  <c r="L48" i="4"/>
  <c r="D48" i="4"/>
  <c r="L46" i="4"/>
  <c r="D46" i="4"/>
  <c r="L44" i="4"/>
  <c r="D44" i="4"/>
  <c r="L42" i="4"/>
  <c r="D42" i="4"/>
  <c r="L40" i="4"/>
  <c r="L37" i="4"/>
  <c r="D10" i="2"/>
  <c r="F13" i="2"/>
  <c r="D9" i="2"/>
  <c r="F12" i="2"/>
  <c r="E15" i="2"/>
  <c r="J37" i="4"/>
  <c r="D4" i="2"/>
  <c r="D8" i="2"/>
  <c r="E14" i="2"/>
  <c r="D15" i="2"/>
  <c r="D7" i="2"/>
  <c r="E13" i="2"/>
  <c r="M38" i="4"/>
  <c r="D14" i="2"/>
  <c r="D6" i="2"/>
  <c r="E12" i="2"/>
  <c r="D13" i="2"/>
  <c r="D5" i="2"/>
  <c r="D12" i="2"/>
  <c r="F15" i="2"/>
  <c r="D11" i="2"/>
  <c r="F14" i="2"/>
  <c r="L11" i="8"/>
  <c r="L16" i="8"/>
  <c r="L15" i="8"/>
  <c r="L14" i="8"/>
  <c r="L13" i="8"/>
  <c r="L10" i="8"/>
  <c r="L7" i="8"/>
  <c r="L9" i="8"/>
  <c r="L8" i="8"/>
  <c r="L17" i="8"/>
  <c r="L12" i="8"/>
  <c r="L6" i="8"/>
  <c r="Q69" i="8"/>
  <c r="I18" i="8"/>
  <c r="G18" i="8"/>
  <c r="J18" i="8"/>
  <c r="F18" i="8"/>
  <c r="K18" i="8"/>
  <c r="H18" i="8"/>
  <c r="L5" i="4"/>
  <c r="K37" i="4"/>
  <c r="I37" i="4"/>
  <c r="H37" i="4"/>
  <c r="O37" i="4"/>
  <c r="G37" i="4"/>
  <c r="N37" i="4"/>
  <c r="F37" i="4"/>
  <c r="M37" i="4"/>
  <c r="K5" i="4"/>
  <c r="I5" i="4"/>
  <c r="D5" i="4"/>
  <c r="O5" i="4"/>
  <c r="N5" i="4"/>
  <c r="M5" i="4"/>
  <c r="L18" i="8" l="1"/>
  <c r="C7" i="3" l="1"/>
  <c r="F38" i="4"/>
  <c r="H43" i="4"/>
  <c r="K39" i="4"/>
  <c r="I42" i="4"/>
  <c r="J6" i="3"/>
  <c r="R11" i="1"/>
  <c r="S11" i="1" s="1"/>
  <c r="G9" i="3" l="1"/>
  <c r="E39" i="4"/>
  <c r="E43" i="4"/>
  <c r="F9" i="3"/>
  <c r="F49" i="4"/>
  <c r="E10" i="3"/>
  <c r="J5" i="3"/>
  <c r="G40" i="4"/>
  <c r="G8" i="3"/>
  <c r="D40" i="4"/>
  <c r="J17" i="3"/>
  <c r="F8" i="3"/>
  <c r="I6" i="3"/>
  <c r="G47" i="4"/>
  <c r="E6" i="3"/>
  <c r="H6" i="3"/>
  <c r="H51" i="4"/>
  <c r="G6" i="3"/>
  <c r="G43" i="4"/>
  <c r="F6" i="3"/>
  <c r="K38" i="4"/>
  <c r="H42" i="4"/>
  <c r="G7" i="3"/>
  <c r="H40" i="4"/>
  <c r="J7" i="3"/>
  <c r="F7" i="3"/>
  <c r="F55" i="4"/>
  <c r="E7" i="3"/>
  <c r="J44" i="4"/>
  <c r="I7" i="3"/>
  <c r="H7" i="3"/>
  <c r="H41" i="4"/>
  <c r="J41" i="4"/>
  <c r="J45" i="4"/>
  <c r="I39" i="4"/>
  <c r="I49" i="4"/>
  <c r="E10" i="2"/>
  <c r="J5" i="4"/>
  <c r="J38" i="4"/>
  <c r="I44" i="4"/>
  <c r="E53" i="4"/>
  <c r="K49" i="4"/>
  <c r="G49" i="4"/>
  <c r="E38" i="4"/>
  <c r="H53" i="4"/>
  <c r="E55" i="4"/>
  <c r="J40" i="4"/>
  <c r="E47" i="4"/>
  <c r="G5" i="4"/>
  <c r="F5" i="4"/>
  <c r="K47" i="4"/>
  <c r="I45" i="4"/>
  <c r="G42" i="4"/>
  <c r="F44" i="4"/>
  <c r="H45" i="4"/>
  <c r="K54" i="4"/>
  <c r="H47" i="4"/>
  <c r="F39" i="4"/>
  <c r="I54" i="4"/>
  <c r="G44" i="4"/>
  <c r="F40" i="4"/>
  <c r="F53" i="4"/>
  <c r="K53" i="4"/>
  <c r="F11" i="2"/>
  <c r="F7" i="2"/>
  <c r="G53" i="4"/>
  <c r="F9" i="2"/>
  <c r="I40" i="4"/>
  <c r="H44" i="4"/>
  <c r="H39" i="4"/>
  <c r="H5" i="4"/>
  <c r="F8" i="2"/>
  <c r="H38" i="4"/>
  <c r="G45" i="4"/>
  <c r="F47" i="4"/>
  <c r="I53" i="4"/>
  <c r="G54" i="4"/>
  <c r="F42" i="4"/>
  <c r="F45" i="4"/>
  <c r="K45" i="4"/>
  <c r="F10" i="2"/>
  <c r="H54" i="4"/>
  <c r="G39" i="4"/>
  <c r="F54" i="4"/>
  <c r="F6" i="2"/>
  <c r="E45" i="4"/>
  <c r="E6" i="2"/>
  <c r="E9" i="2"/>
  <c r="E8" i="2"/>
  <c r="E11" i="2"/>
  <c r="E7" i="2"/>
  <c r="E37" i="4"/>
  <c r="E5" i="4"/>
  <c r="D2" i="4" l="1"/>
  <c r="D34" i="4"/>
  <c r="L10" i="1"/>
  <c r="E4" i="2" l="1"/>
  <c r="E5" i="2"/>
  <c r="I56" i="4"/>
  <c r="H56" i="4"/>
  <c r="M56" i="4"/>
  <c r="L56" i="4"/>
  <c r="P39" i="4"/>
  <c r="K56" i="4"/>
  <c r="N56" i="4"/>
  <c r="J56" i="4"/>
  <c r="O56" i="4"/>
  <c r="C14" i="3"/>
  <c r="P41" i="4" l="1"/>
  <c r="O9" i="3"/>
  <c r="B2" i="2"/>
  <c r="C2" i="3"/>
  <c r="F56" i="4"/>
  <c r="O10" i="1"/>
  <c r="D17" i="3" l="1"/>
  <c r="C5" i="3"/>
  <c r="E44" i="4"/>
  <c r="C10" i="3"/>
  <c r="O10" i="3" s="1"/>
  <c r="E49" i="4"/>
  <c r="D7" i="3"/>
  <c r="D6" i="3"/>
  <c r="O6" i="3" s="1"/>
  <c r="E40" i="4"/>
  <c r="P40" i="4" s="1"/>
  <c r="E54" i="4"/>
  <c r="F5" i="2"/>
  <c r="C17" i="3"/>
  <c r="F4" i="2"/>
  <c r="D37" i="4"/>
  <c r="R10" i="1"/>
  <c r="S10" i="1" s="1"/>
  <c r="P38" i="4"/>
  <c r="P42" i="4"/>
  <c r="O8" i="3"/>
  <c r="E56" i="4" l="1"/>
  <c r="F11" i="3"/>
  <c r="M11" i="3"/>
  <c r="J11" i="3"/>
  <c r="G11" i="3"/>
  <c r="D11" i="3"/>
  <c r="L11" i="3"/>
  <c r="K11" i="3"/>
  <c r="E11" i="3"/>
  <c r="I11" i="3"/>
  <c r="N11" i="3"/>
  <c r="H11" i="3"/>
  <c r="O7" i="3"/>
  <c r="G56" i="4"/>
  <c r="P43" i="4"/>
  <c r="P37" i="4"/>
  <c r="P5" i="4"/>
  <c r="O17" i="3"/>
  <c r="O5" i="3"/>
  <c r="P44" i="4" l="1"/>
  <c r="C11" i="3"/>
  <c r="P45" i="4" l="1"/>
  <c r="P46" i="4" l="1"/>
  <c r="P47" i="4" l="1"/>
  <c r="O11" i="3"/>
  <c r="P48" i="4" l="1"/>
  <c r="P49" i="4" l="1"/>
  <c r="P50" i="4" l="1"/>
  <c r="P51" i="4" l="1"/>
  <c r="P52" i="4" l="1"/>
  <c r="P53" i="4" l="1"/>
  <c r="P54" i="4" l="1"/>
  <c r="P55" i="4" l="1"/>
  <c r="D56" i="4"/>
  <c r="P56" i="4" s="1"/>
</calcChain>
</file>

<file path=xl/sharedStrings.xml><?xml version="1.0" encoding="utf-8"?>
<sst xmlns="http://schemas.openxmlformats.org/spreadsheetml/2006/main" count="3345" uniqueCount="1076">
  <si>
    <t>Motorista</t>
  </si>
  <si>
    <t>Tempo</t>
  </si>
  <si>
    <t>Inicial</t>
  </si>
  <si>
    <t>Final</t>
  </si>
  <si>
    <t>KM 
Rodados</t>
  </si>
  <si>
    <t>Solicitante</t>
  </si>
  <si>
    <t>SIGLA</t>
  </si>
  <si>
    <t>Ramal</t>
  </si>
  <si>
    <t>LOCAL</t>
  </si>
  <si>
    <t>DESCRIÇÃO</t>
  </si>
  <si>
    <t>Ednaldo dos Santos Passos</t>
  </si>
  <si>
    <t>Chefe de Gabinete de Vereador</t>
  </si>
  <si>
    <t>GAB06</t>
  </si>
  <si>
    <t>Gabinete nº 06 - Pav.VER - 1º andar</t>
  </si>
  <si>
    <t>Eduardo Rodrigues Xavier</t>
  </si>
  <si>
    <t>Assessor Legislativo</t>
  </si>
  <si>
    <t>GAB05</t>
  </si>
  <si>
    <t>Gabinete nº 05 - Pav.VER - 1º andar</t>
  </si>
  <si>
    <t>Alexandre Correa Comin</t>
  </si>
  <si>
    <t>Vereador</t>
  </si>
  <si>
    <t>Gabinete nº 07 - Pav.VER - 1º andar</t>
  </si>
  <si>
    <t>Eduardo Pádua Soares Jardim</t>
  </si>
  <si>
    <t>GAB12</t>
  </si>
  <si>
    <t>Gabinete nº 12 - Pav. VER - 2º andar</t>
  </si>
  <si>
    <t>Carlos Eduardo Barbosa</t>
  </si>
  <si>
    <t>GAB13</t>
  </si>
  <si>
    <t>Gabinete nº 13 - Pav. VER - 2º andar</t>
  </si>
  <si>
    <t>Tatiana Toschi Mendes</t>
  </si>
  <si>
    <t>GAB08</t>
  </si>
  <si>
    <t>Gabinete nº 08 - Pav.VER - 1º andar</t>
  </si>
  <si>
    <t>GAB04</t>
  </si>
  <si>
    <t>Gabinete nº 04 - Pav.VER - 1º andar</t>
  </si>
  <si>
    <t>Rômulo Brasil Rebouças</t>
  </si>
  <si>
    <t>Gabinete nº 01 - Pav.VER - 1º andar</t>
  </si>
  <si>
    <t>Assessor Parlamentar</t>
  </si>
  <si>
    <t>Natanael Vieira de Oliveira</t>
  </si>
  <si>
    <t>GAB02</t>
  </si>
  <si>
    <t>Gabinete nº 02 - Pav.VER - 1º andar</t>
  </si>
  <si>
    <t>Angélica Maria dos Santos</t>
  </si>
  <si>
    <t>ADM</t>
  </si>
  <si>
    <t>ADM - Pav. ADM - Térreo</t>
  </si>
  <si>
    <t>Isaias Moises dos Santos</t>
  </si>
  <si>
    <t>GAB03</t>
  </si>
  <si>
    <t>Gabinete nº 03 - Pav.VER - 1º andar</t>
  </si>
  <si>
    <t>Antonio de Padua Vieira de Freitas</t>
  </si>
  <si>
    <t>Sergio Luiz Schiano de Souza</t>
  </si>
  <si>
    <t>GAB19</t>
  </si>
  <si>
    <t>Gabinete nº 19 - Pav. VER - 2º andar</t>
  </si>
  <si>
    <t>SEC</t>
  </si>
  <si>
    <t>Secretaria Geral - Pav. ADM - 2º andar</t>
  </si>
  <si>
    <t>Carlos Roberto da Silva</t>
  </si>
  <si>
    <t>Roberto Andrade e Silva</t>
  </si>
  <si>
    <t>Gabinete nº 17 - Pav. VER - 2º andar</t>
  </si>
  <si>
    <t>Celso Carlos Bonfim</t>
  </si>
  <si>
    <t>RH</t>
  </si>
  <si>
    <t>Dimas Antonio Gonçalves</t>
  </si>
  <si>
    <t>GAB18</t>
  </si>
  <si>
    <t>Gabinete nº 18 - Pav. VER - 2º andar</t>
  </si>
  <si>
    <t>Eloy Robson Andrade Catão</t>
  </si>
  <si>
    <t>Emerson Camargo dos Santos</t>
  </si>
  <si>
    <t>Fabiano Cardoso Vinciguerra</t>
  </si>
  <si>
    <t>Operador Técnico em Computação</t>
  </si>
  <si>
    <t>Fabio Cardoso Vinciguerra</t>
  </si>
  <si>
    <t>Procurador Jurídico</t>
  </si>
  <si>
    <t>JUR</t>
  </si>
  <si>
    <t>JUR - Pav. ADM - 2º andar</t>
  </si>
  <si>
    <t>Paulo Emílio de Oliveira</t>
  </si>
  <si>
    <t>GAB15</t>
  </si>
  <si>
    <t>Gabinete nº 15 - Pav. VER - 2º andar</t>
  </si>
  <si>
    <t>Felipe Simão Gomes</t>
  </si>
  <si>
    <t>Fernanda Christina Alvarez Lorenzo</t>
  </si>
  <si>
    <t>Gilberto Euclides Guella Junior</t>
  </si>
  <si>
    <t>Contador</t>
  </si>
  <si>
    <t>FIN</t>
  </si>
  <si>
    <t>FIN - Pav. ADM - 1º andar</t>
  </si>
  <si>
    <t>Glaucia Flores da Silva</t>
  </si>
  <si>
    <t>Recepcionista</t>
  </si>
  <si>
    <t>REC</t>
  </si>
  <si>
    <t>REC - Pav. ADM - Térreo</t>
  </si>
  <si>
    <t>Hugulino Alves Ribeiro</t>
  </si>
  <si>
    <t>GAB16</t>
  </si>
  <si>
    <t>Gabinete nº 16 - Pav. VER - 2º andar</t>
  </si>
  <si>
    <t>Inis Donizetti Camargo</t>
  </si>
  <si>
    <t>Telefonista</t>
  </si>
  <si>
    <t>TEL</t>
  </si>
  <si>
    <t>TEL - Pav. ADM - Térreo</t>
  </si>
  <si>
    <t>Izilda Dourado Carnio</t>
  </si>
  <si>
    <t>Marcelino Santos Gomes</t>
  </si>
  <si>
    <t>GAB11</t>
  </si>
  <si>
    <t>Gabinete nº 11 - Pav. VER - 2º andar</t>
  </si>
  <si>
    <t>Jackson dos Santos Macedo</t>
  </si>
  <si>
    <t>Janaina Ballaris</t>
  </si>
  <si>
    <t>GAB14</t>
  </si>
  <si>
    <t>Gabinete nº 14 - Pav. VER - 2º andar</t>
  </si>
  <si>
    <t>Jeronimo Nascimento Santos</t>
  </si>
  <si>
    <t>João Alves Correa Neto</t>
  </si>
  <si>
    <t>GAB09</t>
  </si>
  <si>
    <t>Gabinete nº 09 - Pav.VER - 1º andar</t>
  </si>
  <si>
    <t>João Augusto Rios</t>
  </si>
  <si>
    <t>José de Jesus Ferreira Gonçalves</t>
  </si>
  <si>
    <t>Agente Administrativo</t>
  </si>
  <si>
    <t>Diretor do Departamento Financeiro</t>
  </si>
  <si>
    <t>Leandro Monteiro Cruz</t>
  </si>
  <si>
    <t>Marco Antonio de Sousa</t>
  </si>
  <si>
    <t>GAB10</t>
  </si>
  <si>
    <t>Gabinete nº 10 - Pav.VER - 1º andar</t>
  </si>
  <si>
    <t>Luiz Fernando Simabukuro</t>
  </si>
  <si>
    <t>Luiz Henrique Nunes Junior</t>
  </si>
  <si>
    <t>Diretor do Departamento Legislativo</t>
  </si>
  <si>
    <t>Marcelo Cabral Chuva</t>
  </si>
  <si>
    <t>Marcos Cesar Allegretti</t>
  </si>
  <si>
    <t>Assistente Legislativo</t>
  </si>
  <si>
    <t>Marcos Linhares da Costa</t>
  </si>
  <si>
    <t>Marcos Pastorello</t>
  </si>
  <si>
    <t>INF</t>
  </si>
  <si>
    <t>INFORMÁTICA - Pav. Salão Nobre - Térreo</t>
  </si>
  <si>
    <t>Mario do Nascimento Junior</t>
  </si>
  <si>
    <t>Maurício Alves da Silva</t>
  </si>
  <si>
    <t>Escriturário</t>
  </si>
  <si>
    <t>Mauricy Alessandro do Nascimento</t>
  </si>
  <si>
    <t>Miriam Yukie Kato</t>
  </si>
  <si>
    <t>Naia Gonçalves da Conceição</t>
  </si>
  <si>
    <t>Paulo Cesar Vieira</t>
  </si>
  <si>
    <t>Seção de Comunicação</t>
  </si>
  <si>
    <t>IMP</t>
  </si>
  <si>
    <t>Imprensa - Pav. ADM - 2º andar</t>
  </si>
  <si>
    <t>Diretor Geral</t>
  </si>
  <si>
    <t>DGE</t>
  </si>
  <si>
    <t>DGE - Pav. ADM - 1º andar</t>
  </si>
  <si>
    <t>Regivaldo Alves Queiroz</t>
  </si>
  <si>
    <t>Renata de Lima Teodoro de Almeida</t>
  </si>
  <si>
    <t>Renata Dizioli Resende</t>
  </si>
  <si>
    <t>Renato Cristian Lima de Deus</t>
  </si>
  <si>
    <t>Rogerio Domingos Silva</t>
  </si>
  <si>
    <t>Rosemar Amorim O.Costa da Silva</t>
  </si>
  <si>
    <t>GAB00</t>
  </si>
  <si>
    <t>Gabinete da Presidência</t>
  </si>
  <si>
    <t>Sergio Roberto Bonini Marinho</t>
  </si>
  <si>
    <t>Silene das Neves Marques</t>
  </si>
  <si>
    <t>Suely Suckert Quintas</t>
  </si>
  <si>
    <t>Tony Taro Tagawa</t>
  </si>
  <si>
    <t>Vanessa Alessandra B.da Costa Silva</t>
  </si>
  <si>
    <t>Diretor do Departamento Administrativo</t>
  </si>
  <si>
    <t>Wesley Wendel de Souza Martins</t>
  </si>
  <si>
    <t>Wilson Luiz Costa</t>
  </si>
  <si>
    <t>Wlamir Peruzzetto</t>
  </si>
  <si>
    <t>Motoristas</t>
  </si>
  <si>
    <t>Reg</t>
  </si>
  <si>
    <t>Mês</t>
  </si>
  <si>
    <t>Qtde. saídas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</si>
  <si>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</si>
  <si>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</si>
  <si>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</si>
  <si>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</si>
  <si>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</si>
  <si>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</si>
  <si>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</si>
  <si>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</si>
  <si>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</si>
  <si>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</si>
  <si>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</si>
  <si>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</si>
  <si>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KM INICIAL</t>
  </si>
  <si>
    <t>Registro de Movimentação dos Veículos Oficiais</t>
  </si>
  <si>
    <t>MARCA / MODELO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</si>
  <si>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</si>
  <si>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</si>
  <si>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</si>
  <si>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</si>
  <si>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</si>
  <si>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</si>
  <si>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</si>
  <si>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</si>
  <si>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</si>
  <si>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</si>
  <si>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</si>
  <si>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</si>
  <si>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</si>
  <si>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PLACA</t>
  </si>
  <si>
    <t>TOTAL DE KM RODADOS</t>
  </si>
  <si>
    <t>SUBTOTAL</t>
  </si>
  <si>
    <t>MOTORISTA</t>
  </si>
  <si>
    <t>Saída
(xx:xx)</t>
  </si>
  <si>
    <t>Chegada
(xx:xx)</t>
  </si>
  <si>
    <t>Zelador</t>
  </si>
  <si>
    <t>Cabine</t>
  </si>
  <si>
    <t>Cabine de som - Plenário</t>
  </si>
  <si>
    <t>Daniele Francis Oliveira de Brito</t>
  </si>
  <si>
    <t>MOT</t>
  </si>
  <si>
    <t>MOT - Pav. ADM - Térreo</t>
  </si>
  <si>
    <t>Leandro Avelino Rodrigues Cruz</t>
  </si>
  <si>
    <t>Marjorie Maria Ribeiro Macedo</t>
  </si>
  <si>
    <t>Pettrya Coelho Silva de Menezes</t>
  </si>
  <si>
    <t>Ouvidor</t>
  </si>
  <si>
    <t>OUV</t>
  </si>
  <si>
    <t>OUVIDORIA - Pav. Salão Nobre - Térreo</t>
  </si>
  <si>
    <t>Rafaelle Cristina Oliveira da Silva</t>
  </si>
  <si>
    <t>Sandro da Silva</t>
  </si>
  <si>
    <t>Thais Zamboti Carnio</t>
  </si>
  <si>
    <t>COMPRAS</t>
  </si>
  <si>
    <t>Micheli Menezes Costa Machado</t>
  </si>
  <si>
    <t>ASSESSORIA</t>
  </si>
  <si>
    <t>Administrativo</t>
  </si>
  <si>
    <t>Financeiro</t>
  </si>
  <si>
    <t>Legislativo</t>
  </si>
  <si>
    <t>Heloyise Marshele Santos Cesário</t>
  </si>
  <si>
    <t>RH - Pav. Salão Nobre - Térreo</t>
  </si>
  <si>
    <t>VEREADORES</t>
  </si>
  <si>
    <t>CARGO</t>
  </si>
  <si>
    <t>Diretor de Departamento de Patrimônio e de Pessoal</t>
  </si>
  <si>
    <t>Vila Mirim</t>
  </si>
  <si>
    <t>São Paulo</t>
  </si>
  <si>
    <t>Palácio dos Bandeirantes</t>
  </si>
  <si>
    <t>Santos</t>
  </si>
  <si>
    <t>Praia Grande</t>
  </si>
  <si>
    <t>Boqueirão</t>
  </si>
  <si>
    <t>LIMITES DE KILOMETRAGEM</t>
  </si>
  <si>
    <t>DISTORÇÕES</t>
  </si>
  <si>
    <t>KM
GOOGLE MAPS
(B)</t>
  </si>
  <si>
    <t>KM
Diferença
(A - B)</t>
  </si>
  <si>
    <t>% DIFERENÇA</t>
  </si>
  <si>
    <t>Tabela de Localização</t>
  </si>
  <si>
    <t>Local</t>
  </si>
  <si>
    <t>Bairro</t>
  </si>
  <si>
    <t>Cidade</t>
  </si>
  <si>
    <t>KM</t>
  </si>
  <si>
    <t>Correio - Boqueirão</t>
  </si>
  <si>
    <t>Correio - Forte</t>
  </si>
  <si>
    <t>Canto do Forte</t>
  </si>
  <si>
    <t>Ministério Público</t>
  </si>
  <si>
    <t>Posto de Gasolina Vila Mirim</t>
  </si>
  <si>
    <t>Batalhão da Polícia Militar</t>
  </si>
  <si>
    <t>CONAM</t>
  </si>
  <si>
    <t xml:space="preserve">Assembléia Legislativa </t>
  </si>
  <si>
    <t>Batalhão da Polícia Militar - Rodovia</t>
  </si>
  <si>
    <t>Câmara de Bertioga - Balsa</t>
  </si>
  <si>
    <t>Bertioga</t>
  </si>
  <si>
    <t>Câmara de Bertioga - Rodovia</t>
  </si>
  <si>
    <t>Câmara de Cubatão</t>
  </si>
  <si>
    <t>Cubatão</t>
  </si>
  <si>
    <t>Câmara de Guarujá - Balsa</t>
  </si>
  <si>
    <t>Guarujá</t>
  </si>
  <si>
    <t>Câmara de Guarujá - Rodovia</t>
  </si>
  <si>
    <t>Câmara de Itanhaém</t>
  </si>
  <si>
    <t>Itanhaém</t>
  </si>
  <si>
    <t>Câmara de Mongaguá</t>
  </si>
  <si>
    <t>Mongaguá</t>
  </si>
  <si>
    <t>Câmara de Peruíbe</t>
  </si>
  <si>
    <t>Peruíbe</t>
  </si>
  <si>
    <t>Câmara de Santos</t>
  </si>
  <si>
    <t>Câmara de Santos - Rodovia</t>
  </si>
  <si>
    <t>Câmara de São Vicente</t>
  </si>
  <si>
    <t>São Vicente</t>
  </si>
  <si>
    <t>Cartório Boqueirão</t>
  </si>
  <si>
    <t>Cartório Eleitoral Guilhermina</t>
  </si>
  <si>
    <t>Guilhermina</t>
  </si>
  <si>
    <t>Cartório Eleitoral Ocian</t>
  </si>
  <si>
    <t>Ocian</t>
  </si>
  <si>
    <t>Cartório Solemar</t>
  </si>
  <si>
    <t>Maracanã</t>
  </si>
  <si>
    <t>Correio - Guilhermina</t>
  </si>
  <si>
    <t>Correio - Mirim</t>
  </si>
  <si>
    <t>Mirim</t>
  </si>
  <si>
    <t>Correio - Ocian</t>
  </si>
  <si>
    <t>Tupi</t>
  </si>
  <si>
    <t>Diretoria Regional de Ensino</t>
  </si>
  <si>
    <t>Farias Veículos -Revisão</t>
  </si>
  <si>
    <t>Forúm Praia Grande</t>
  </si>
  <si>
    <t>INSS</t>
  </si>
  <si>
    <t>Litoral Plaza Shoping</t>
  </si>
  <si>
    <t>Ministério do Trabalho de SV</t>
  </si>
  <si>
    <t>OAB</t>
  </si>
  <si>
    <t>Palácio das Artes - PDA</t>
  </si>
  <si>
    <t>Pátio de Apreensão de Veículos</t>
  </si>
  <si>
    <t>Prefeitura de Bertioga - Balsa</t>
  </si>
  <si>
    <t>Prefeitura de Bertioga - Rodovia</t>
  </si>
  <si>
    <t>Prefeitura de Cubatão</t>
  </si>
  <si>
    <t>Prefeitura de Guarujá - Balsa</t>
  </si>
  <si>
    <t>Prefeitura de Guarujá - Rodovia</t>
  </si>
  <si>
    <t>Prefeitura de Itanhaém</t>
  </si>
  <si>
    <t>Prefeitura de Mongaguá</t>
  </si>
  <si>
    <t>Prefeitura de Peruíbe</t>
  </si>
  <si>
    <t>Prefeitura de Santos</t>
  </si>
  <si>
    <t>Prefeitura de Santos  - Rodovia</t>
  </si>
  <si>
    <t>Prefeitura de São Vicente</t>
  </si>
  <si>
    <t>Receita Federal</t>
  </si>
  <si>
    <t>Sitio do Campo</t>
  </si>
  <si>
    <t>De 0 a 5%</t>
  </si>
  <si>
    <t>De 10% a 14%</t>
  </si>
  <si>
    <t>Acima de 15%</t>
  </si>
  <si>
    <t>KM 
Rodados
(A)</t>
  </si>
  <si>
    <t>ANÁLISE DO 
CONTROLE INTERNO</t>
  </si>
  <si>
    <t>STATUS</t>
  </si>
  <si>
    <t>A</t>
  </si>
  <si>
    <t>ARTESP</t>
  </si>
  <si>
    <t>Endereço</t>
  </si>
  <si>
    <t>Alex Sandro Leite</t>
  </si>
  <si>
    <t>Anderson Oliveira Costa</t>
  </si>
  <si>
    <t>Flávio Damacena de Amorim</t>
  </si>
  <si>
    <t>Jorge Francisco Borges</t>
  </si>
  <si>
    <t>Cargo</t>
  </si>
  <si>
    <t>Google Maps</t>
  </si>
  <si>
    <t>Margem</t>
  </si>
  <si>
    <t>Limite</t>
  </si>
  <si>
    <t>Samambaia</t>
  </si>
  <si>
    <t>E.M. Estina Campi Baptista</t>
  </si>
  <si>
    <t>Rua Xixová, 1100</t>
  </si>
  <si>
    <t>E.M. Fausto dos Santos Amaral</t>
  </si>
  <si>
    <t>E.E. ADELAIDE PATROCINIO DOS SANTOS</t>
  </si>
  <si>
    <t>RUA MARCILIO DIAS, 82 </t>
  </si>
  <si>
    <t>E.M. Anahy Navarro Trovão</t>
  </si>
  <si>
    <t>Rua Limeira, nº 69</t>
  </si>
  <si>
    <t>E.M. Carlos Roberto Dias</t>
  </si>
  <si>
    <t>Rua Duque de Caxias, nº 999</t>
  </si>
  <si>
    <t>E.M. Manoel Nascimento Junior</t>
  </si>
  <si>
    <t>Rua Cornélio Procópio, nº 191</t>
  </si>
  <si>
    <t>E.M. São Francisco de Assis</t>
  </si>
  <si>
    <t>Rua Cornélio Procópio, nº 300</t>
  </si>
  <si>
    <t>E.E. DR. REYNALDO KUNTZ BUSCH</t>
  </si>
  <si>
    <t>PRACA GUARANI, 31 </t>
  </si>
  <si>
    <t>E.E. PROFERRORA MARIA PACHECO NOBRE</t>
  </si>
  <si>
    <t>RUA GUANABARA, 200 </t>
  </si>
  <si>
    <t>PRAIA GRANDE ETE DE</t>
  </si>
  <si>
    <t>PRACA DEZENOVE DE JANEIRO, 144 </t>
  </si>
  <si>
    <t>CEL JTO A EE REYNALDO KUNTZ BUSCH DOUTOR</t>
  </si>
  <si>
    <t>CEEJA MAX DADA GALLIZZI</t>
  </si>
  <si>
    <t>RUA PERNAMBUCO, 865 </t>
  </si>
  <si>
    <t>E.M. Ronaldo Sérgio Alves Lameira Ramos</t>
  </si>
  <si>
    <t>Av. Irmãos Adorno, s/nº</t>
  </si>
  <si>
    <t>E.M. Luzia Borba Ranciaro</t>
  </si>
  <si>
    <t>Rua Engenheiro Antonio Lotuffo, nº 839</t>
  </si>
  <si>
    <t>E.M. José Julio Martins Baptista</t>
  </si>
  <si>
    <t>Rua Comendador Luiz Caiaffa, nº98</t>
  </si>
  <si>
    <t>E.M. Dorivaldo Francisco Loria</t>
  </si>
  <si>
    <t>Rua Maria Luiza Lavalle, nº 150</t>
  </si>
  <si>
    <t>R. Saturnino de Brito, S/N</t>
  </si>
  <si>
    <t>E.M. Fued Temer</t>
  </si>
  <si>
    <t>Rua Leme</t>
  </si>
  <si>
    <t xml:space="preserve">Guilhermina </t>
  </si>
  <si>
    <t>E.M. República de Portugal</t>
  </si>
  <si>
    <t>Av. Fumio Myiazi, n.º 599</t>
  </si>
  <si>
    <t>E.M. Roberto Mario Santini</t>
  </si>
  <si>
    <t>Rua Quito, 81</t>
  </si>
  <si>
    <t>E.E. DOUTOR ABRAHAO JACOB LAFER</t>
  </si>
  <si>
    <t>RUA LEME, 9562 </t>
  </si>
  <si>
    <t>RUA DOUTOR JULIO DE MESQUITA FILHO, 729 </t>
  </si>
  <si>
    <t>E.M. Prof.ª Elza Oliveira de Carvalho</t>
  </si>
  <si>
    <t>Rua C, nº 1.039</t>
  </si>
  <si>
    <t>Jardim Glória</t>
  </si>
  <si>
    <t>E.M. José Ribeiro dos Santos Cunha</t>
  </si>
  <si>
    <t>Avenida Guaramar, nº 331</t>
  </si>
  <si>
    <t>CMST Antonio Tavares de Santana</t>
  </si>
  <si>
    <t>Rua João Andrade de Jesus, nº60</t>
  </si>
  <si>
    <t>Vila Sônia</t>
  </si>
  <si>
    <t>E.M. Antonio Peres Ferreira</t>
  </si>
  <si>
    <t>Rua João Roberto Correa, n.º 1.077</t>
  </si>
  <si>
    <t>E.M. Idalina da Conceição Pereira</t>
  </si>
  <si>
    <t>Rua João Roberto Corrêa, nº 1.171</t>
  </si>
  <si>
    <t>E.M. Prof.ª Maria Nilza da Silva Romão</t>
  </si>
  <si>
    <t>Rua do Maçon, nº 1000</t>
  </si>
  <si>
    <t>E.M. Newton de Almeida Castro</t>
  </si>
  <si>
    <t>Rua Antonio Cândido da Silva, nº 450</t>
  </si>
  <si>
    <t>E.M. Sônia Marise Domingues</t>
  </si>
  <si>
    <t>rua G, 1051</t>
  </si>
  <si>
    <t>E.E. PROFESSORA SYLVIA DE MELLO</t>
  </si>
  <si>
    <t>AVENIDA DOS TRABALHADORES, 4279 </t>
  </si>
  <si>
    <t>E.M. Circe Sanchez Toschi</t>
  </si>
  <si>
    <t>Rua Mem de Sá</t>
  </si>
  <si>
    <t>Aviação</t>
  </si>
  <si>
    <t>E.M. Profª Isabel Figueroa Bréfere</t>
  </si>
  <si>
    <t>Rua João Ramalho, nº 1250</t>
  </si>
  <si>
    <t>E.M. João Gonçalves</t>
  </si>
  <si>
    <t>Rua Frei Henrique de Coimbra, 02</t>
  </si>
  <si>
    <t>E.M. Layde Rodrigues Reis Loria</t>
  </si>
  <si>
    <t>Rua Gaspar Lemos,100</t>
  </si>
  <si>
    <t>E.M. Idílio Perticaratti</t>
  </si>
  <si>
    <t>Rua Luzia Borba Ranciaro, nº 246</t>
  </si>
  <si>
    <t>Antártica</t>
  </si>
  <si>
    <t>E.M. Thereza Magri</t>
  </si>
  <si>
    <t>Rua Leonora Cembroli Martins, nº 280</t>
  </si>
  <si>
    <t>E.E. ALFREDO REIS VIEGAS DOUTOR</t>
  </si>
  <si>
    <t>RUA OLGA DE ALMEIDA MACHADO, SN </t>
  </si>
  <si>
    <t>E.M. José Padin Mouta</t>
  </si>
  <si>
    <t>Rua Bororós, nº 150</t>
  </si>
  <si>
    <t>Vila Tupy</t>
  </si>
  <si>
    <t>E.M. Vila Tupiry</t>
  </si>
  <si>
    <t>Rua Itamacás, nº 70</t>
  </si>
  <si>
    <t>E.E. VILA TUPY</t>
  </si>
  <si>
    <t>RUA BOROROS, 26904 </t>
  </si>
  <si>
    <t>E.M. Carlos Eduardo Conte de Castro</t>
  </si>
  <si>
    <t>Rua Idelfonso Galeano, 126</t>
  </si>
  <si>
    <t>Vila Tupiry</t>
  </si>
  <si>
    <t>E.M. Juliana Arias Rodrigues de Oliveira</t>
  </si>
  <si>
    <t>Ildefonso Galeano, nº150</t>
  </si>
  <si>
    <t>E.M. Dr. Roberto Shoji</t>
  </si>
  <si>
    <t>R. Ildefonso Galeano, nº 100</t>
  </si>
  <si>
    <t>E.E. PROFESSORA MAGALI ALONSO</t>
  </si>
  <si>
    <t>AVENIDA MINISTRO MARCOS FREIRE, 32278 </t>
  </si>
  <si>
    <t>E.M. Ary Cabral</t>
  </si>
  <si>
    <t>Rua Rui Manuel S. Seabra Pereira, s/nº</t>
  </si>
  <si>
    <t>Jardim Quietude</t>
  </si>
  <si>
    <t>E.M. Profª Esmeralda dos Santos Novaes</t>
  </si>
  <si>
    <t>Rua Savério Fittipaldi, 100</t>
  </si>
  <si>
    <t>E.M. Natale de Lucca</t>
  </si>
  <si>
    <t>Rua Ruy Manoel Sampaio Seabra Pereira, nº 31792</t>
  </si>
  <si>
    <t>E.M. Sebastião Tavares de Oliveira</t>
  </si>
  <si>
    <t>Rua savério fitipaldi,50</t>
  </si>
  <si>
    <t>E.E. LIONS CLUBE CENTRO</t>
  </si>
  <si>
    <t>RUA ODUVALDO D BRUZZETTI, 906 </t>
  </si>
  <si>
    <t>E.M. Florivaldo Borges de Queiroz</t>
  </si>
  <si>
    <t>Rua Monteiro Lobato nº 721</t>
  </si>
  <si>
    <t>E.M. Lions Clube Ocian</t>
  </si>
  <si>
    <t>Rua Teófila Vanderlinde, nº 933</t>
  </si>
  <si>
    <t>E.M. Valter Salerno</t>
  </si>
  <si>
    <t>Rua: Dom Pedro II, s/n</t>
  </si>
  <si>
    <t>E.E. Jardim Bopeva</t>
  </si>
  <si>
    <t>RUA MONTEIRO LOBATO, 883 </t>
  </si>
  <si>
    <t>E.M. Ophélia Caccetari dos Reis</t>
  </si>
  <si>
    <t>Rua Josefa Alves de Siqueira, nº 552</t>
  </si>
  <si>
    <t>Anhanguera</t>
  </si>
  <si>
    <t>E.M. Pablo Trevisan Perutich</t>
  </si>
  <si>
    <t>Rua Alfredo Niederbichler, nº 243</t>
  </si>
  <si>
    <t>E.M. Paulo Shigueo Yamauti</t>
  </si>
  <si>
    <t>Rua Oscar de Menezes Barbosa, nº 151</t>
  </si>
  <si>
    <t>E.E. PEDRO PAULO GONCALVES LOPES PROFESSOR</t>
  </si>
  <si>
    <t>RUA JOSEFA ALVES SIQUEIRA, 625 </t>
  </si>
  <si>
    <t>E.M. Gov. Orestes Quércia</t>
  </si>
  <si>
    <t>Rua: Primeiro de Janeiro, nº 1221</t>
  </si>
  <si>
    <t>E.M. Oswaldo Justo</t>
  </si>
  <si>
    <t>Rua: Primeiro de Janeiro, nº 987</t>
  </si>
  <si>
    <t>E.M. Vila Mirim</t>
  </si>
  <si>
    <t>Rua 23 de Outubro, nº 116</t>
  </si>
  <si>
    <t>E.M. Leopoldo Estásio Vanderlinde</t>
  </si>
  <si>
    <t>Av. Júlio Prestes de Albuquerque, s/n</t>
  </si>
  <si>
    <t>Nova Mirim</t>
  </si>
  <si>
    <t>E.M. Maestro Luiz Arruda Paes</t>
  </si>
  <si>
    <t>Rua Quatro, nº 921</t>
  </si>
  <si>
    <t>E.M. Gov. Mário Covas</t>
  </si>
  <si>
    <t>Av. Júlio Prestes de Albuquerque, nº1000</t>
  </si>
  <si>
    <t>E.E. PROFESSORA MARLENE LEITE DA SILVA</t>
  </si>
  <si>
    <t>RUA SANTO ANTONIO DE PADUA, SN </t>
  </si>
  <si>
    <t>E.E. PROFESSOR JULIO PARDO COUTO</t>
  </si>
  <si>
    <t>AVENIDA JULIO PRESTES DE ALBUQUERQUE, 934 </t>
  </si>
  <si>
    <t>E.M. 19 de Janeiro</t>
  </si>
  <si>
    <t>Rua Flávio Monteiro de Castro, nº 500</t>
  </si>
  <si>
    <t>Ribeirópolis</t>
  </si>
  <si>
    <t>E.M. Domingos Soares de Oliveira</t>
  </si>
  <si>
    <t>Av.Esmeraldo Soares Tarquínio Campos Filho, 501</t>
  </si>
  <si>
    <t>E.M. Nicolau Paal</t>
  </si>
  <si>
    <t>Rua Alfredo D Scragnolli Taunay, nº 41</t>
  </si>
  <si>
    <t>E.M. Roberto Francisco dos Santos</t>
  </si>
  <si>
    <t>Avenida Oliveira Lima,972</t>
  </si>
  <si>
    <t>E.M. Visconde de Mauá</t>
  </si>
  <si>
    <t>Avenida Oliveira Lima, 972</t>
  </si>
  <si>
    <t>E.M. Gregorio França de Siqueira</t>
  </si>
  <si>
    <t>Rua Vitor Meireles, 1950</t>
  </si>
  <si>
    <t>Parque das Américas</t>
  </si>
  <si>
    <t>E.M. Sérgio Vieira de Mello</t>
  </si>
  <si>
    <t>Rua Paulino Borelli, nº 921</t>
  </si>
  <si>
    <t>E.M. Ruth Vilaça Correia Leite Cardoso</t>
  </si>
  <si>
    <t>Avenida João André Quintale, s/n</t>
  </si>
  <si>
    <t>E.M. Gov. Franco Montoro</t>
  </si>
  <si>
    <t>Rua Paulino Borrelli, nº1000</t>
  </si>
  <si>
    <t>E.E. BALNEÁRIO DOS PALMEIRAS</t>
  </si>
  <si>
    <t>RUA PAULINO BORRELLI, 15889 </t>
  </si>
  <si>
    <t>E.M. Antonio Rubens Costa de Lara</t>
  </si>
  <si>
    <t>Av. Ana Pereira de França nº 249</t>
  </si>
  <si>
    <t>Esmeralda</t>
  </si>
  <si>
    <t>E.M. João Batista Resine Alves</t>
  </si>
  <si>
    <t>Rua Paulo Setúbal, nº 80</t>
  </si>
  <si>
    <t>E.M. Prof.ª Maria Clotilde Lopes Comitre Rigo</t>
  </si>
  <si>
    <t>Rua 10, nº 141</t>
  </si>
  <si>
    <t>E.M. Profª Maria de Lourdes Santos</t>
  </si>
  <si>
    <t>Rua Vitor Meirelles, 1875</t>
  </si>
  <si>
    <t>E.M. Paulo de Souza Sandoval</t>
  </si>
  <si>
    <t>Rua Bruno Seabra, nº 91</t>
  </si>
  <si>
    <t>CENTRO DE ATEND SOCIOED AO ADOLESCENTE PRAIA GRANDE I</t>
  </si>
  <si>
    <t>RUA CORYPHEU DE AZEVEDO MARQUES, SN </t>
  </si>
  <si>
    <t>CENTRO DE ATEND SOCIOED AO ADOLESC DE PRAIA GRANDE II</t>
  </si>
  <si>
    <t>RUA SETE, SN </t>
  </si>
  <si>
    <t>RUA PAULO SETUBAL, 19345 </t>
  </si>
  <si>
    <t>E.M. Vereador Felipe Avelino Moraes</t>
  </si>
  <si>
    <t>Rua: Dino Tognini, s/n</t>
  </si>
  <si>
    <t>Caiçara</t>
  </si>
  <si>
    <t>E.M. José Crego Painceira</t>
  </si>
  <si>
    <t>Av. Presiente Kennedy, n.º 13.499</t>
  </si>
  <si>
    <t>E.M. Mário Possani</t>
  </si>
  <si>
    <t>Rua Samuel Augusto Leão de Moura, nº 451</t>
  </si>
  <si>
    <t>E.E. PROFESSOR LAUDELINO FERNANDES DOS SANTOS</t>
  </si>
  <si>
    <t>RUA SAO BENEDITO, 762 </t>
  </si>
  <si>
    <t>E.M. Albert Einstein</t>
  </si>
  <si>
    <t>Avenida Lasar Segall, esquina com a rua Dom Pedro I</t>
  </si>
  <si>
    <t>E.M. Estado do Amazonas</t>
  </si>
  <si>
    <t>Av. Maria Cavalcanti da Silva, nº 431</t>
  </si>
  <si>
    <t>E.M. Hilda de Carvalho Guedes</t>
  </si>
  <si>
    <t>Rua Rosedas, s/n</t>
  </si>
  <si>
    <t>E.M. Dr. Wilson Guedes</t>
  </si>
  <si>
    <t>Rua Manoel Rodrigues Procópio do Vale, nº 195</t>
  </si>
  <si>
    <t>E.E. PROFESSOR ANTONIO NUNES LOPES DA SILVA</t>
  </si>
  <si>
    <t>AVENIDA DANTE BELO MARIA, 171 </t>
  </si>
  <si>
    <t>E.E. DEPUTADO RUBENS PAIVA</t>
  </si>
  <si>
    <t>RUA CORRETOR MANOEL RODRIGUES PROCOPIO DO VALE, SN </t>
  </si>
  <si>
    <t>E.M. Eduardo Gonsalves do Barreiro</t>
  </si>
  <si>
    <t>Rua Milena Perutich, s/nº</t>
  </si>
  <si>
    <t>Melvi</t>
  </si>
  <si>
    <t>E.M. Joaquim Augusto Ferreira Mourão</t>
  </si>
  <si>
    <t>Av. Brigadeiro Eduardo Gomes, 1000</t>
  </si>
  <si>
    <t>E.M. Mahatma Gandhi</t>
  </si>
  <si>
    <t>Rua Doutor Antonio Silvio Cunha Bueno, s/nº</t>
  </si>
  <si>
    <t>E.M. Maria dos Remédios Carmona Milan</t>
  </si>
  <si>
    <t>Rua Manoel Gonzalez Corujo, nº 57</t>
  </si>
  <si>
    <t xml:space="preserve">E.E. PROFESSORA VILMA CATHARINA MOSCA LEONE </t>
  </si>
  <si>
    <t>AVENIDA MILENA PETRUCH, SN </t>
  </si>
  <si>
    <t>E.M. Dra. Ana Maria Babette Bajer Fernandes</t>
  </si>
  <si>
    <t>Av. Presidente Kennedy, nº 17.100</t>
  </si>
  <si>
    <t>Jardim Real</t>
  </si>
  <si>
    <t>E.M. Arquiteto Oscar Niemeyer</t>
  </si>
  <si>
    <t>RUA ODAIR PENELLAS BAETA, nº 231</t>
  </si>
  <si>
    <t>Jardim Princesa</t>
  </si>
  <si>
    <t>E.M. Cidade da Criança</t>
  </si>
  <si>
    <t>Rua Rubi, nº 600</t>
  </si>
  <si>
    <t>Cidade da Criança</t>
  </si>
  <si>
    <t>E.M. Sérgio Dias de Freitas</t>
  </si>
  <si>
    <t>Rua Turmalina, nº 25</t>
  </si>
  <si>
    <t>E.E. JULIO SECCO DE CARVALHO</t>
  </si>
  <si>
    <t>RUA AMELLETTO FRANCESCHELLI, 286 </t>
  </si>
  <si>
    <t>Solemar</t>
  </si>
  <si>
    <t>E.E. FRANCISCO MARTINS DOS SANTOS</t>
  </si>
  <si>
    <t>AVENIDA PRESIDENTE KENNEDY, 17200 </t>
  </si>
  <si>
    <t>Florida</t>
  </si>
  <si>
    <t>Usafa Forte</t>
  </si>
  <si>
    <t>Av. Rio Branco nº 562</t>
  </si>
  <si>
    <t>Usafa Tude Bastos</t>
  </si>
  <si>
    <t>Rua Maria Luiza Lavalle nº 68</t>
  </si>
  <si>
    <t xml:space="preserve"> Sitio do Campo</t>
  </si>
  <si>
    <t>Ambulatório de Saúde Mental </t>
  </si>
  <si>
    <t>Rua Cidade de Santos, nº. 89</t>
  </si>
  <si>
    <t>Centro de Atenção Psicossocial Infantil</t>
  </si>
  <si>
    <t>Rua Bernardo, 401</t>
  </si>
  <si>
    <t>Centro de Atenção Psicossocial Álcool e Drogas</t>
  </si>
  <si>
    <t>Rua São Caetano, n° 400</t>
  </si>
  <si>
    <t>UBS Boqueirão</t>
  </si>
  <si>
    <t xml:space="preserve">Avenida Presidente Kennedy nº 918 </t>
  </si>
  <si>
    <t>Hospital Irmã Dulce</t>
  </si>
  <si>
    <t>Av.: São Paulo nº 1014</t>
  </si>
  <si>
    <t>Cemas</t>
  </si>
  <si>
    <t>Avenida Presidente Kennedy, 1.491 </t>
  </si>
  <si>
    <t>UBS Aviação</t>
  </si>
  <si>
    <t>Av.Dr Roberto de almeida Vinhas nº 2929</t>
  </si>
  <si>
    <t>Usafa Guaramar</t>
  </si>
  <si>
    <t xml:space="preserve">Av. dos Trabalhadores nº 1.717 </t>
  </si>
  <si>
    <t>Usafa Vila Sônia</t>
  </si>
  <si>
    <t>Rua Antônio Cândido da Silva s/nº</t>
  </si>
  <si>
    <t>Zoonose - SEMAN</t>
  </si>
  <si>
    <t>Usafa São Jorge</t>
  </si>
  <si>
    <t xml:space="preserve">Av. dos Trabalhadores nº 4.242 </t>
  </si>
  <si>
    <t>Usafa Antartica</t>
  </si>
  <si>
    <t xml:space="preserve">Av. dos Trabalhadores nº 3.801 </t>
  </si>
  <si>
    <t>UBS Tupi</t>
  </si>
  <si>
    <t xml:space="preserve">Rua Meinacos nº 95 </t>
  </si>
  <si>
    <t>Usafa Tupiry</t>
  </si>
  <si>
    <t xml:space="preserve">Rua Idelfonso Galeno n° 368 </t>
  </si>
  <si>
    <t>Tupiry</t>
  </si>
  <si>
    <t>Usafa Quietude</t>
  </si>
  <si>
    <t xml:space="preserve">Rua Rui Manoel Sampaio Seabra Pereira nº 500 </t>
  </si>
  <si>
    <t>Quietude</t>
  </si>
  <si>
    <t>UPA QUIETUDE</t>
  </si>
  <si>
    <t xml:space="preserve">Av.: Marcos Freire s/nº </t>
  </si>
  <si>
    <t>USAFA Ocian</t>
  </si>
  <si>
    <t>Rua José Jorge nº 559</t>
  </si>
  <si>
    <t>Usafa Anhanguera</t>
  </si>
  <si>
    <t xml:space="preserve">Rua Josefa Alves de Siqueira nº 649 </t>
  </si>
  <si>
    <t>Usafa Vila Alice</t>
  </si>
  <si>
    <t xml:space="preserve">Rua Renata Câmara Agondi n° 46 </t>
  </si>
  <si>
    <t>Usafa Santa Marina</t>
  </si>
  <si>
    <t xml:space="preserve">Rua Particular nº 598 </t>
  </si>
  <si>
    <t>Usafa Mirim</t>
  </si>
  <si>
    <t>Av. dos Sindicatos nº 635</t>
  </si>
  <si>
    <t>Av.: Presidente Kennedy nº 8850</t>
  </si>
  <si>
    <t>Centro Especialização em Reabilitação (CER)</t>
  </si>
  <si>
    <t>Rua Roberto de Almeida Vinahs, s/n</t>
  </si>
  <si>
    <t>Ambulatório Médico de Especialidades (AME)</t>
  </si>
  <si>
    <t>Rua Valter José Alves, n°485</t>
  </si>
  <si>
    <t>Usafa Mirim II</t>
  </si>
  <si>
    <t>Rua Nossa senhora da Conceição nº 400</t>
  </si>
  <si>
    <t>CAPS II - Centro Atenção Psico-Social</t>
  </si>
  <si>
    <t>Rua Nossa senhora da Conceição, 400</t>
  </si>
  <si>
    <t>Usafa Aloha</t>
  </si>
  <si>
    <t xml:space="preserve">Rua Zenji Sasaki nº 269 </t>
  </si>
  <si>
    <t>Jardim Aloha</t>
  </si>
  <si>
    <t>Usafa Maracanã</t>
  </si>
  <si>
    <t>Rua Cesar Rodrigues Reis nº 850</t>
  </si>
  <si>
    <t>Usafa Ribeirópolis</t>
  </si>
  <si>
    <t>Rua Esmeraldo Tarquínio nº 471</t>
  </si>
  <si>
    <t>Usafa Esmeralda</t>
  </si>
  <si>
    <t>Rua Menotti Del Picchio, altura 179</t>
  </si>
  <si>
    <t>Usafa Esmeralda II</t>
  </si>
  <si>
    <t>Av. Hugo de Carvalho Ramos nº 1.521</t>
  </si>
  <si>
    <t>Usafa Caiçara</t>
  </si>
  <si>
    <t xml:space="preserve">Rua Mathilde de Azevedo Setubal nº 630 </t>
  </si>
  <si>
    <t>Usafa Samambaia</t>
  </si>
  <si>
    <t xml:space="preserve">Av. das Araucárias nº 181 </t>
  </si>
  <si>
    <t>UPA SAMAMBAIA</t>
  </si>
  <si>
    <t>Av.: Estados Unidos s/n</t>
  </si>
  <si>
    <t>Usafa Melvi</t>
  </si>
  <si>
    <t>Rua João Caetano nº 101</t>
  </si>
  <si>
    <t>Usafa Real</t>
  </si>
  <si>
    <t xml:space="preserve">Rua Begônias nº 453 </t>
  </si>
  <si>
    <t>Usafa Solemar</t>
  </si>
  <si>
    <t xml:space="preserve">Av. Presidente Kennedy nº 19.726 </t>
  </si>
  <si>
    <t>E.E. OSWALDO LUIZ SANCHES TOSCHI</t>
  </si>
  <si>
    <t>E.E. ALEXANDRINA SANTIAGO NETTO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</si>
  <si>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</si>
  <si>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</si>
  <si>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</si>
  <si>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t>GABINETE / DEPARTAMENTO</t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</si>
  <si>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</si>
  <si>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</si>
  <si>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</si>
  <si>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</si>
  <si>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</si>
  <si>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VEREADOR</t>
  </si>
  <si>
    <t>Gabinete</t>
  </si>
  <si>
    <t>Data</t>
  </si>
  <si>
    <t>Nota Fiscal</t>
  </si>
  <si>
    <t>Valor
(lt)</t>
  </si>
  <si>
    <t>Gasolina
(lt)</t>
  </si>
  <si>
    <t>Sub-Total
(R$)</t>
  </si>
  <si>
    <t>Filtro de Óleo Lubrificante
(Unid)</t>
  </si>
  <si>
    <t>Óleo Lubrificante
(lts)</t>
  </si>
  <si>
    <t>Valor
(Unid)</t>
  </si>
  <si>
    <t>Ano</t>
  </si>
  <si>
    <t>VALOR (R$)</t>
  </si>
  <si>
    <t>TOTAL</t>
  </si>
  <si>
    <t>GASOLINA</t>
  </si>
  <si>
    <t>ÓLEO</t>
  </si>
  <si>
    <t>FILTRO</t>
  </si>
  <si>
    <t>Litros</t>
  </si>
  <si>
    <t>R$</t>
  </si>
  <si>
    <t>Unid</t>
  </si>
  <si>
    <t>Total</t>
  </si>
  <si>
    <t>Abastecimento do Veículo Oficial</t>
  </si>
  <si>
    <t>Marca / Modelo</t>
  </si>
  <si>
    <r>
      <t xml:space="preserve">TOTAIS   </t>
    </r>
    <r>
      <rPr>
        <b/>
        <sz val="14"/>
        <color theme="1"/>
        <rFont val="Wingdings"/>
        <charset val="2"/>
      </rPr>
      <t>è</t>
    </r>
  </si>
  <si>
    <t>Higienização do Veículo Oficial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</si>
  <si>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</si>
  <si>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</si>
  <si>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</si>
  <si>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</si>
  <si>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</si>
  <si>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</si>
  <si>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</si>
  <si>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</si>
  <si>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</si>
  <si>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</si>
  <si>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</si>
  <si>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</si>
  <si>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REQ</t>
  </si>
  <si>
    <t>Data 
Abast.</t>
  </si>
  <si>
    <t>TOTAL 
GERAL</t>
  </si>
  <si>
    <t>Aeroporto de Congonhas</t>
  </si>
  <si>
    <t>Av. Washington Luís, s/nº - Vila Congonhas</t>
  </si>
  <si>
    <t>Vila Congonhas</t>
  </si>
  <si>
    <t>Rod. Hélio Smidt, s/nº - Aeroporto</t>
  </si>
  <si>
    <t>Aeroporto</t>
  </si>
  <si>
    <t>Guarulhos</t>
  </si>
  <si>
    <t>Aeroporto de Viracopos</t>
  </si>
  <si>
    <t>Rodovia Santos Dumont, km 66 - Parque Viracopos</t>
  </si>
  <si>
    <t>Parque Viracopos</t>
  </si>
  <si>
    <t>Campinas</t>
  </si>
  <si>
    <t>R. Iguatemi, 105</t>
  </si>
  <si>
    <t>Itaim Bibi</t>
  </si>
  <si>
    <t>Palácio 9 de Julho - Av. Pedro Álvares Cabral, 201</t>
  </si>
  <si>
    <t>Paraiso</t>
  </si>
  <si>
    <t>Bairro Aloha</t>
  </si>
  <si>
    <t>Aloha</t>
  </si>
  <si>
    <t>Bairro Andaraguá</t>
  </si>
  <si>
    <t>Andaraguá</t>
  </si>
  <si>
    <t>Bairro Anhanguera</t>
  </si>
  <si>
    <t>Bairro Aviação</t>
  </si>
  <si>
    <t>Bairro Boqueirão</t>
  </si>
  <si>
    <t>Bairro Caiçara</t>
  </si>
  <si>
    <t xml:space="preserve">Bairro Cidade da Criança </t>
  </si>
  <si>
    <t xml:space="preserve">Cidade da Criança </t>
  </si>
  <si>
    <t>Bairro Esmeralda</t>
  </si>
  <si>
    <t>Bairro Flórida</t>
  </si>
  <si>
    <t>Bairro Forte</t>
  </si>
  <si>
    <t>Forte</t>
  </si>
  <si>
    <t>Bairro Guaramar</t>
  </si>
  <si>
    <t>Guaramar</t>
  </si>
  <si>
    <t xml:space="preserve">Bairro Guilhermina </t>
  </si>
  <si>
    <t>Bairro Ilha das Caieiras</t>
  </si>
  <si>
    <t>Ilha das Caieiras</t>
  </si>
  <si>
    <t>Ilha da Caeiras</t>
  </si>
  <si>
    <t>Bairro Imperador</t>
  </si>
  <si>
    <t>Imperador</t>
  </si>
  <si>
    <t>Bairro Jd. Glória</t>
  </si>
  <si>
    <t>Jd. Glória</t>
  </si>
  <si>
    <t>Bairro Jd. Trevo</t>
  </si>
  <si>
    <t>Jd. Trevo</t>
  </si>
  <si>
    <t>Bairro Maracanã</t>
  </si>
  <si>
    <t>Bairro Melvi</t>
  </si>
  <si>
    <t>Bairro Mirim</t>
  </si>
  <si>
    <t>Bairro Nova Mirim</t>
  </si>
  <si>
    <t>Bairro Ocian</t>
  </si>
  <si>
    <t>Bairro Princesa</t>
  </si>
  <si>
    <t>Princesa</t>
  </si>
  <si>
    <t>Bairro Quietude</t>
  </si>
  <si>
    <t>Bairro Real</t>
  </si>
  <si>
    <t>Real</t>
  </si>
  <si>
    <t>Bairro Ribeirópolis</t>
  </si>
  <si>
    <t>Bairro Samambaia</t>
  </si>
  <si>
    <t>Bairro Santa Marina</t>
  </si>
  <si>
    <t>Santa Marina</t>
  </si>
  <si>
    <t>Bairro Sítio do Campo</t>
  </si>
  <si>
    <t>Sítio do Campo</t>
  </si>
  <si>
    <t>Bairro Solemar</t>
  </si>
  <si>
    <t>Bairro Tupi</t>
  </si>
  <si>
    <t>Bairro Tupiry</t>
  </si>
  <si>
    <t>Bairro Vila Antárica</t>
  </si>
  <si>
    <t>Vila Antárica</t>
  </si>
  <si>
    <t>Bairro Vila Sonia</t>
  </si>
  <si>
    <t>Vila Sonia</t>
  </si>
  <si>
    <t>Bairro Vilamar</t>
  </si>
  <si>
    <t>Vilamar</t>
  </si>
  <si>
    <t>Bairro Xixova</t>
  </si>
  <si>
    <t>Xixova</t>
  </si>
  <si>
    <t>Av. Ana Costa, 389</t>
  </si>
  <si>
    <t>Gonzaga</t>
  </si>
  <si>
    <t>R. Rev. Augusto Paes d'Ávila, 374</t>
  </si>
  <si>
    <t>Jardim Rio da Praia</t>
  </si>
  <si>
    <t>Praça dos Emancipadores, s/n</t>
  </si>
  <si>
    <t>Centro</t>
  </si>
  <si>
    <t xml:space="preserve">Av. Leomil, 291 </t>
  </si>
  <si>
    <t>R. João Mariano, 229</t>
  </si>
  <si>
    <t>Vila São Paulo</t>
  </si>
  <si>
    <t>Av. São Paulo, 3824 </t>
  </si>
  <si>
    <t>Balneario Umurama</t>
  </si>
  <si>
    <t>R. Nilo Soares Ferreira, 37</t>
  </si>
  <si>
    <t>Praça Tenente Mauro Batista de Miranda, 1</t>
  </si>
  <si>
    <t>Vila Nova</t>
  </si>
  <si>
    <t>R. Jacob Emmerich, 1195</t>
  </si>
  <si>
    <t>Parque Bitaru</t>
  </si>
  <si>
    <t>Câmara Municipal de Registro</t>
  </si>
  <si>
    <t>R. Shitiro Maeji, 459</t>
  </si>
  <si>
    <t>Registro</t>
  </si>
  <si>
    <t>R. Dr. Roberto Shoji, 230</t>
  </si>
  <si>
    <t>Av. Guilhermina, 267</t>
  </si>
  <si>
    <t>Av. Dr. Vicente de Carvalho, 220</t>
  </si>
  <si>
    <t>Av. Pres. Kennedy, 9900</t>
  </si>
  <si>
    <t>R. Marquês de Paranaguá, 348</t>
  </si>
  <si>
    <t>Consolação</t>
  </si>
  <si>
    <t>Av. Pres. Costa e Silva, 913</t>
  </si>
  <si>
    <t>Correio - Caiçara</t>
  </si>
  <si>
    <t>Av. Pres. Kennedy, 11496</t>
  </si>
  <si>
    <t>Av. Mal. Mallet, 370/372</t>
  </si>
  <si>
    <t>Av. Pres. Kennedy, 1063</t>
  </si>
  <si>
    <t>R. Primeiro de Maio, 588 </t>
  </si>
  <si>
    <t>R. Guilherme de Almeida, 423 - Loja 1</t>
  </si>
  <si>
    <t>Delegacia Sede</t>
  </si>
  <si>
    <t>Av. Dr. Roberto de Almeida Vinhas, 11084</t>
  </si>
  <si>
    <t>R. João Ramalho, 378</t>
  </si>
  <si>
    <t>E.E. REVERENDO AUGUSTO PAES D AVILA</t>
  </si>
  <si>
    <t xml:space="preserve">Rua Marcílio Dias nº 250
</t>
  </si>
  <si>
    <t>Av. Rio Branco, 1619</t>
  </si>
  <si>
    <t xml:space="preserve">Campos Elisios </t>
  </si>
  <si>
    <t xml:space="preserve"> Boqueirão</t>
  </si>
  <si>
    <t>Rua Marques de São Vicente, 375</t>
  </si>
  <si>
    <t>R. José Borges Neto, 789</t>
  </si>
  <si>
    <t>R. José Borges Neto, 703</t>
  </si>
  <si>
    <t>Paço Municipal</t>
  </si>
  <si>
    <t>Av. Presidente Kennedy, 9000</t>
  </si>
  <si>
    <t>Av. Pres. Costa e Silva, 1600</t>
  </si>
  <si>
    <t>Av. Morumbi, 4500</t>
  </si>
  <si>
    <t>Morumbi</t>
  </si>
  <si>
    <t xml:space="preserve">Av. do Trabalhador, s/n </t>
  </si>
  <si>
    <t>Vila Antartica</t>
  </si>
  <si>
    <t>Av. Dr. Roberto de Almeida Vinhas, 3933</t>
  </si>
  <si>
    <t>R. Luíz Pereira do Campos, 599</t>
  </si>
  <si>
    <t>Centervalle</t>
  </si>
  <si>
    <t>Avenida Santos Dumont, 800</t>
  </si>
  <si>
    <t>Santo Antônio </t>
  </si>
  <si>
    <t>Av. Washington Luiz, 75 </t>
  </si>
  <si>
    <t>Av Getúlio Vargas, 67</t>
  </si>
  <si>
    <t>Rua Nilo Soares Ferreira, 50</t>
  </si>
  <si>
    <t>Praça Visc. de Mauá, s/n</t>
  </si>
  <si>
    <t>R. Frei Gaspar, 384</t>
  </si>
  <si>
    <t>Prefeitura Municipal de Registro</t>
  </si>
  <si>
    <t>R. José Antônio de Campos, 250</t>
  </si>
  <si>
    <t>Av. Pres. Costa e Silva, 794</t>
  </si>
  <si>
    <t>Av. Senador Pinheiro Machado, 48</t>
  </si>
  <si>
    <t>Vila Mathias</t>
  </si>
  <si>
    <t>Terminal Rodoviário - Tatico</t>
  </si>
  <si>
    <t> Av. Moises Cardoso d'Oliveira</t>
  </si>
  <si>
    <t>Terminal Rodoviário - Tude Bastos</t>
  </si>
  <si>
    <t>Av. do Trabalhador, 22 </t>
  </si>
  <si>
    <t>Rua Conde de Sarzedas, 17</t>
  </si>
  <si>
    <t>Liberdade</t>
  </si>
  <si>
    <t>Av. Pres. Kennedy, 2213</t>
  </si>
  <si>
    <t>Av. Ana Costa, 430</t>
  </si>
  <si>
    <t xml:space="preserve"> Maracanã</t>
  </si>
  <si>
    <t>PMEBPG - Urbanismo</t>
  </si>
  <si>
    <t>PMEBPG - Procuradoria Geral</t>
  </si>
  <si>
    <t>PMEBPG - Administração</t>
  </si>
  <si>
    <t>PMEBPG - Segurança</t>
  </si>
  <si>
    <t>PMEBPG - Transporte</t>
  </si>
  <si>
    <t>PMEBPG - Cultura e Turismo</t>
  </si>
  <si>
    <t>PMEBPG - Educação</t>
  </si>
  <si>
    <t>PMEBPG - Esporte e Lazer</t>
  </si>
  <si>
    <t>PMEBPG - Finanças</t>
  </si>
  <si>
    <t>PMEBPG - Governo</t>
  </si>
  <si>
    <t>PMEBPG - Habitação</t>
  </si>
  <si>
    <t>PMEBPG - Meio Ambiente</t>
  </si>
  <si>
    <t>PMEBPG - Obras</t>
  </si>
  <si>
    <t>PMEBPG - Planejamento</t>
  </si>
  <si>
    <t>PMEBPG - Assistência Social</t>
  </si>
  <si>
    <t>PMEBPG - Saúde</t>
  </si>
  <si>
    <t>PMEBPG - Trânsito</t>
  </si>
  <si>
    <t>PMEBPG - Serviços Urbanos</t>
  </si>
  <si>
    <t>Teatro Municipal de Santos</t>
  </si>
  <si>
    <t>Tribunal de Justiça do Estado de São Paulo</t>
  </si>
  <si>
    <t>UNIMED - Praia Grande</t>
  </si>
  <si>
    <t>UNIMED - Santos</t>
  </si>
  <si>
    <t>UNIMED - Santos (Rodovia)</t>
  </si>
  <si>
    <t>CONVIVER - Caiçara</t>
  </si>
  <si>
    <t>CONVIVER - Guilhermina</t>
  </si>
  <si>
    <t>CONVIVER - Boqueirão</t>
  </si>
  <si>
    <t>CONVIVER - Ocian</t>
  </si>
  <si>
    <t>CONVIVER - São Jorge</t>
  </si>
  <si>
    <t>CONVIVER - Sítio do Campo</t>
  </si>
  <si>
    <t>CONVIVER - Samambaia</t>
  </si>
  <si>
    <t>CONVIVER - Tupi</t>
  </si>
  <si>
    <t>CONVIVER - Solemar</t>
  </si>
  <si>
    <t>Av.: Presidente Kennedy nº 9000</t>
  </si>
  <si>
    <t>PMEBPG - Assuntos Institucionais I</t>
  </si>
  <si>
    <t>PMEBPG - Assuntos Institucionais II</t>
  </si>
  <si>
    <t>Av. Ayrton Senna da Silva, nº 1.511</t>
  </si>
  <si>
    <t>Avenida Ministro Marcos Freire, nº 6.650</t>
  </si>
  <si>
    <t>Rua José Borges Neto, 50</t>
  </si>
  <si>
    <t>Rua João Balbino Correia, s/nº</t>
  </si>
  <si>
    <t>Avenida Presidente Costa e Silva, 794</t>
  </si>
  <si>
    <r>
      <rPr>
        <sz val="11"/>
        <color theme="1"/>
        <rFont val="Cambria"/>
        <family val="1"/>
      </rPr>
      <t> </t>
    </r>
    <r>
      <rPr>
        <sz val="11"/>
        <color rgb="FF222222"/>
        <rFont val="Arial"/>
        <family val="2"/>
      </rPr>
      <t>Av. Min. Marcos Freire, 6660</t>
    </r>
  </si>
  <si>
    <t> Avenida Presidente Costa e Silva, nº 794</t>
  </si>
  <si>
    <t>Rua Amália Bellotti Pastorello, nº 72</t>
  </si>
  <si>
    <t>R. Emancipador Paulo Fefin, 775</t>
  </si>
  <si>
    <t>Rua Maria Antunes Navarro, s/nº</t>
  </si>
  <si>
    <t>Rua Praia dos Sonhos, nº. 245</t>
  </si>
  <si>
    <t>Av. Presidente Castelo Branco, s/nº</t>
  </si>
  <si>
    <t>Rua João Batista de Siqueira, nº 130</t>
  </si>
  <si>
    <t>Rua José Bonifácio, s/nº</t>
  </si>
  <si>
    <t>Av. Pau Brasil, esquina com a Rua Itiberê da Cunha</t>
  </si>
  <si>
    <t>Av. Presidente Kennedy, esquina com a rua Adhemar de Barros</t>
  </si>
  <si>
    <t>Rua Xavantes, nº 51</t>
  </si>
  <si>
    <t>I</t>
  </si>
  <si>
    <t>Rosane Pereira Barbosa</t>
  </si>
  <si>
    <t>Início</t>
  </si>
  <si>
    <t>Término</t>
  </si>
  <si>
    <t>Aeroporto de Cumbica (Pelo Rodoanel)</t>
  </si>
  <si>
    <t>Gabinete nº 11 - Pav.VER - 1º andar</t>
  </si>
  <si>
    <t>GAB22</t>
  </si>
  <si>
    <t>Gabinete nº 22 - Pav. VER - 2º andar</t>
  </si>
  <si>
    <t>GAB21</t>
  </si>
  <si>
    <t>Gabinete nº 21 - Pav. VER - 2º andar</t>
  </si>
  <si>
    <t>VW JETTA</t>
  </si>
  <si>
    <t>FSQ-3841</t>
  </si>
  <si>
    <t>Luciana Santos Nogueira de Lima</t>
  </si>
  <si>
    <t>Auxiliar Técnico Legislativo</t>
  </si>
  <si>
    <t>Diário de Bordo - 2021</t>
  </si>
  <si>
    <t>Rodrigo Penasso da Silva</t>
  </si>
  <si>
    <t>Vera Benício</t>
  </si>
  <si>
    <t>Renata Zabeu</t>
  </si>
  <si>
    <t>Rodrigo Rosário</t>
  </si>
  <si>
    <t>Márcio Glauber</t>
  </si>
  <si>
    <t>Marcos Câmara</t>
  </si>
  <si>
    <t>Whelitton Silva</t>
  </si>
  <si>
    <t>Francisco de Araújo Lima Júnior</t>
  </si>
  <si>
    <t>Paulo Cesar Monteiro Silveira</t>
  </si>
  <si>
    <t>Michele Quintas</t>
  </si>
  <si>
    <t>Emerson Camargo</t>
  </si>
  <si>
    <t>José Carlos</t>
  </si>
  <si>
    <t>Alan Alves Ribeiro</t>
  </si>
  <si>
    <t>Rodrigo Penasso</t>
  </si>
  <si>
    <t>Danila Buchette da Silva</t>
  </si>
  <si>
    <t>Paula Carvalho Barreiro Anas</t>
  </si>
  <si>
    <t>vereador</t>
  </si>
  <si>
    <t>Gabinete nº 12 - Pav.VER - 1º andar</t>
  </si>
  <si>
    <t>Gabinete nº 08 - Pav. VER - 1º andar</t>
  </si>
  <si>
    <t>Gabinete nº 08 - Pav. VER - 2º andar</t>
  </si>
  <si>
    <t>Laís Castedo</t>
  </si>
  <si>
    <t>Anderson Oliveira</t>
  </si>
  <si>
    <t>Rogério Mazio</t>
  </si>
  <si>
    <t>Ana Claudia Figueiredo</t>
  </si>
  <si>
    <t>Simone Maria da Silva Melo</t>
  </si>
  <si>
    <t>Herbet</t>
  </si>
  <si>
    <t>Ademir do Nascimento Moreira</t>
  </si>
  <si>
    <t>Renata Sousa da Silva</t>
  </si>
  <si>
    <t>Kelen Batista de Azevedo</t>
  </si>
  <si>
    <t>GAB20</t>
  </si>
  <si>
    <t>Patrícia</t>
  </si>
  <si>
    <t>José Alberto de Souza Filho</t>
  </si>
  <si>
    <t>Gabinete nº 20 - Pav.VER - 2º andar</t>
  </si>
  <si>
    <t>Assessor</t>
  </si>
  <si>
    <t>Amanda de Aquino Mesquita Souza</t>
  </si>
  <si>
    <t>Henrique Luiz de Souza</t>
  </si>
  <si>
    <t>Rogner Palasson</t>
  </si>
  <si>
    <t>Thatiana Oliveira Andrade Sanchez</t>
  </si>
  <si>
    <t>Assessor parlamentar</t>
  </si>
  <si>
    <t>Maria Cremilda Couto</t>
  </si>
  <si>
    <t>Charles Toledo da Cruz</t>
  </si>
  <si>
    <t>Claudio Louro do Amaral</t>
  </si>
  <si>
    <t>MIRIM</t>
  </si>
  <si>
    <t>BOQUEIRÃO</t>
  </si>
  <si>
    <t>SERGIO ROBERTO BONINI MARINHO</t>
  </si>
  <si>
    <t>VANESSA ALESSANDRA B DA COSTA SILVA</t>
  </si>
  <si>
    <t>SÃO PAULO</t>
  </si>
  <si>
    <t>Tuanny C. Ramos de Oliveira</t>
  </si>
  <si>
    <t>GABpres</t>
  </si>
  <si>
    <t>ROSEMAR AMORIM O. COSTA DA SILVA</t>
  </si>
  <si>
    <t>SANTOS</t>
  </si>
  <si>
    <t xml:space="preserve"> </t>
  </si>
  <si>
    <t>Rosemar Amorim O. Costa da Silva</t>
  </si>
  <si>
    <t xml:space="preserve">Reunião Presidente com Prefeita </t>
  </si>
  <si>
    <r>
      <t>Gabinete 14 - Pav. Ver 2</t>
    </r>
    <r>
      <rPr>
        <sz val="10"/>
        <color theme="1"/>
        <rFont val="Calibri"/>
        <family val="2"/>
      </rPr>
      <t>°</t>
    </r>
    <r>
      <rPr>
        <sz val="8.4"/>
        <color theme="1"/>
        <rFont val="Calibri"/>
        <family val="2"/>
      </rPr>
      <t xml:space="preserve"> andar</t>
    </r>
  </si>
  <si>
    <t>Traslado Presidente CMPG à Prefeitura PG</t>
  </si>
  <si>
    <t>SÍTIO DO CAMPO</t>
  </si>
  <si>
    <t>Abastecimento e lavagem de carro oficial</t>
  </si>
  <si>
    <t>Entrega de ofícios no Executivo Municipal</t>
  </si>
  <si>
    <t>Marjorie Maria R. Macedo</t>
  </si>
  <si>
    <t>RH - Pav ADM - TÉRREO</t>
  </si>
  <si>
    <t>Abastecimento de carro oficial</t>
  </si>
  <si>
    <t>Lavagem de veículo oficial</t>
  </si>
  <si>
    <t>Felipe Simões Gomes</t>
  </si>
  <si>
    <t>Abasteciemnto de veículo oficial</t>
  </si>
  <si>
    <t>Entrega documentos - Casa dos Conselhos</t>
  </si>
  <si>
    <t>Reunião Presidente com Chefe de Gabinete</t>
  </si>
  <si>
    <t>Angélica Maria  dos Santos</t>
  </si>
  <si>
    <t>Reunião Gabinete Prefeita</t>
  </si>
  <si>
    <t xml:space="preserve">Traslado Presidente Prefitura </t>
  </si>
  <si>
    <t>Diário de Bordo - 2022</t>
  </si>
  <si>
    <t>Reunião Chefe Gabinete PMPG</t>
  </si>
  <si>
    <t>Paula Carvalho Barreiro Anastácio</t>
  </si>
  <si>
    <t>Gabinete 05 - Pav. Ver. 1o. Andar</t>
  </si>
  <si>
    <t>Marcos Linhares</t>
  </si>
  <si>
    <t>Ganinete 22 - Pav VER. 2o. Andar</t>
  </si>
  <si>
    <t>Entregar documento na Prefeitura/ Lavagem veículo oficial</t>
  </si>
  <si>
    <t xml:space="preserve">Ministério Público Praia Grande </t>
  </si>
  <si>
    <t>Paulo César Monteiro</t>
  </si>
  <si>
    <t>Gabinete no. 16 - Pav. VER - 2o. Andar</t>
  </si>
  <si>
    <t>Gabinete no. 06 - Pav VER - 1o. Andar</t>
  </si>
  <si>
    <t>Abastecimento  de carro oficial</t>
  </si>
  <si>
    <t>Ganbinete no. 06 - Pav. VER - 2o. Andar</t>
  </si>
  <si>
    <t>Buscar Srs. Vereadores Aeroporto Congonhas</t>
  </si>
  <si>
    <t>Transporte</t>
  </si>
  <si>
    <t>Levar motorista Felipe para buscar veículo oficial na oficina</t>
  </si>
  <si>
    <t>Glaucia Flores</t>
  </si>
  <si>
    <t>Levar lavadora alta pressão assist. Técnica</t>
  </si>
  <si>
    <t>Jéssica de Oliveira Lacalentola</t>
  </si>
  <si>
    <t>Gab. No. 06 - Pav VER - 1o. Andar</t>
  </si>
  <si>
    <t>Nicole Fernandez</t>
  </si>
  <si>
    <t>Traslado Diretor Paulo para Reunião PMEBPG</t>
  </si>
  <si>
    <t>Entregar e protocolar documentos na Prefeitura</t>
  </si>
  <si>
    <t>Traslado Presidente Prefitura / lavagem veículo ofical</t>
  </si>
  <si>
    <t>Protocolar solicitação licenciamento veículos oficiais Secrtearia Transito</t>
  </si>
  <si>
    <t>Entrega documentos Prefeitura/ Abastecimento veículo ofical</t>
  </si>
  <si>
    <t>Reunião Sr. Presidete CMPG e Sra. Prefeita</t>
  </si>
  <si>
    <t xml:space="preserve">Reunião Equipe Cerimonial Prefeitura com  Srs. Bruno e Enilton </t>
  </si>
  <si>
    <t>Aquisição e Retirada de projetor para uso no Plenário</t>
  </si>
  <si>
    <t>Postagem Correios Documentos Depto. Financeiro</t>
  </si>
  <si>
    <t>Claudio Louro do  Amaral</t>
  </si>
  <si>
    <t>Protocolar indicaçõe e requerimentos dos Srs. Vereadores</t>
  </si>
  <si>
    <t>Departamento Legislativo</t>
  </si>
  <si>
    <t>Departamento Financeiro</t>
  </si>
  <si>
    <t>José Jesus F. Gonçalves</t>
  </si>
  <si>
    <t>Envios de oficio GPC-L ao Executivo Municipal</t>
  </si>
  <si>
    <t>Envio de ofícios  DDP-RH</t>
  </si>
  <si>
    <t>Envio de ofícios GPC-RH e DDP-RH (Banco do Brasil e Medicina do Trabalho PMEBPG)</t>
  </si>
  <si>
    <t>Envio de ofícios  DDP-RH/ Postagem documentos Correio</t>
  </si>
  <si>
    <t>Reunião Sr. Presidente com Chefe de Gabinete Prefeitura</t>
  </si>
  <si>
    <t>Postagem de documento depto. Financeiro</t>
  </si>
  <si>
    <t>Lucas Evangelista Rodrigues</t>
  </si>
  <si>
    <t>Informática</t>
  </si>
  <si>
    <t>Retirada de TVs para orçamento  e levá-las ao segundo fornecedor para orçar manutenção</t>
  </si>
  <si>
    <t>Recolher assinatura Vice Prefeito Ednaldo em portaria</t>
  </si>
  <si>
    <t>Envio de documentos produzidos em 2020 e 2021 para encadernação</t>
  </si>
  <si>
    <t>Giovanna Sale Dobbins</t>
  </si>
  <si>
    <t xml:space="preserve">Retiradadas encadernações ref. documentos produzidos em 2020 e 2021 </t>
  </si>
  <si>
    <t>Entrega de Contrato CMPG para nova Contratada</t>
  </si>
  <si>
    <t>Entrega de documento na Contrtadada para lavagem de veículos oficiais</t>
  </si>
  <si>
    <t>Vando Lucas de Moraes</t>
  </si>
  <si>
    <t>Gabinete 11</t>
  </si>
  <si>
    <t>Visita Instiucional à convite do Presidente da Câmara de Itanhaem para troca de experiências de Escolas do Legislativo</t>
  </si>
  <si>
    <t>Entregar e protocolar documentos no Cartório eleitoral 317a. Zona</t>
  </si>
  <si>
    <t>Aqusição de fonte Loja Realtec</t>
  </si>
  <si>
    <t>Maria Solange Oliveira Casanova</t>
  </si>
  <si>
    <t>Gabinete 10</t>
  </si>
  <si>
    <t>Nailson Araujo de Oliveira</t>
  </si>
  <si>
    <t>Gilberto Euclides Guella Jr</t>
  </si>
  <si>
    <t>Participar de reunião referente a implementação e operacionalização do SIAFIC</t>
  </si>
  <si>
    <t>Gabinete  Carlos Eduardo Barbosa</t>
  </si>
  <si>
    <t>Lavagem  e abastecimento de veículo oficial</t>
  </si>
  <si>
    <t>José Carlos dos Santos</t>
  </si>
  <si>
    <t>Gabinete 07</t>
  </si>
  <si>
    <t>Jundiaí</t>
  </si>
  <si>
    <t>Reunião com Dep. Alexandre Pereira para tratar assuntos relacionados ao Munícipio</t>
  </si>
  <si>
    <t xml:space="preserve">Caio Vinicius Alves </t>
  </si>
  <si>
    <t>Entrega de documentos oriundos do Depto Financeiro</t>
  </si>
  <si>
    <t>Deslocamento ao lava rápido com outro motorista a fim de retiurar veículo deixado para lavagem</t>
  </si>
  <si>
    <t>Rômunlo Brasil</t>
  </si>
  <si>
    <t>Gab. 04</t>
  </si>
  <si>
    <t>Entregar e protocolar documentos no CIRETRAN</t>
  </si>
  <si>
    <t>Reunião do Sr. Presidente CMPG com a Sra. Prefeita Raquel Chini</t>
  </si>
  <si>
    <t>Participação em Evento do TCESP</t>
  </si>
  <si>
    <t>Envios de oficio GPC-L ao Executivo Municipal e abastecimento de veículo oficial</t>
  </si>
  <si>
    <t>Gab. 10</t>
  </si>
  <si>
    <t>Traslado Sr. Presidente à Prefeitura PG</t>
  </si>
  <si>
    <t>Caroline Pereira Binato</t>
  </si>
  <si>
    <t>Gab. 01</t>
  </si>
  <si>
    <t>Entregar e protocolar documentos na Prefeitura e lavagem veículo oficial</t>
  </si>
  <si>
    <t>Solange Almeida Costa do Nascimento</t>
  </si>
  <si>
    <t>Curso CONAN Encerramento e Abertura de Exercício 2022/2023</t>
  </si>
  <si>
    <t>Retirar NF e planilha de abastecimento de veículos odiciais</t>
  </si>
  <si>
    <t>Gab. 06</t>
  </si>
  <si>
    <t>Buscar Comissão Vereadores Aeroporto Congonhas retorno Brasília</t>
  </si>
  <si>
    <t>Ribeirão Pires</t>
  </si>
  <si>
    <t>Envios de oficio GPC-L ao Executivo Municipal + correio</t>
  </si>
  <si>
    <t>Entrega de Ofícios SECULT, 45o. Batalhão BPMI, Secretaria Segurança Pública, Correios</t>
  </si>
  <si>
    <t>Protocolar ofício na Sede da GCM + lavagem e abastecimento de veículo oficial</t>
  </si>
  <si>
    <t>Entrega de Ofícios Gabinete da Sra. Prefeita</t>
  </si>
  <si>
    <t>Postagem de carta registrada Correios</t>
  </si>
  <si>
    <t>Entrega de documento no Sindicato dos Trabalhadores Municipais de PG</t>
  </si>
  <si>
    <t>Retirrar tickets combustível ref. Consumo</t>
  </si>
  <si>
    <t>Entrega de Ofício na SEFIN</t>
  </si>
  <si>
    <t>Retirada do Alvará dos Elevadores CMPG</t>
  </si>
  <si>
    <t>Reunião com  Assessor Campos Machdo - Sr. Ezequiel - para tratar de futuro projeto ref. Hospital Veterinário em PG</t>
  </si>
  <si>
    <t>Entrega de convites na Pref. de Santos ref. Solenidade Oficial Mérito Segurança Pública à ser realizado em 15/09</t>
  </si>
  <si>
    <t>Jd. Princesa</t>
  </si>
  <si>
    <t>Bairro Jd. Princesa</t>
  </si>
  <si>
    <t>Fiscalização das USAFAS:  Princesa e Real</t>
  </si>
  <si>
    <t>Envio de ofícios  DDP-RH 009/2022</t>
  </si>
  <si>
    <t>Reunião na ALESP a fim de levar pautas para a frente Parlamentar em Defesa do Meio Ambiente na Baixada Santista</t>
  </si>
  <si>
    <t>Reunião ALESP com assessoria Dep. Caio França para discutir assunstos referente a Frente Parlamentar em Defesa do Meio Ambiente da Baixada Santista</t>
  </si>
  <si>
    <t>Gab. 14</t>
  </si>
  <si>
    <t>Visita Assessoria Dep. Campos Machado - Sr. Ezequiel - referente demandas da causa animal</t>
  </si>
  <si>
    <t>Entregar e protocolar ofícios no Gabinete da Sra. Prefeita Rachel Chini</t>
  </si>
  <si>
    <t>Abastecimento veículo oficial e Visita à ALESP para assistir reunião da Comissão de Defesa e dos Direitos das Mulheres</t>
  </si>
  <si>
    <t>abastecimento veículo oficial e Reunião na ALESP com assessoria Dep. Solange Freita para tratar pauta da Frente Parlamentar em defesa da Baixada Santista, V. Ribeira e L. Norte.</t>
  </si>
  <si>
    <t>Reunião Chefe de Gabinete da Prefeita</t>
  </si>
  <si>
    <t>]</t>
  </si>
  <si>
    <t>Itanhaem</t>
  </si>
  <si>
    <t>Reunião com Dep. Bruno Lima para tratar de emendas para o Municipio</t>
  </si>
  <si>
    <t xml:space="preserve">Reunião  Câmara de Santos com a fim de verificar némeros da Operação Verão 2021/2022 </t>
  </si>
  <si>
    <t>Entrega de Ofícios SESAP/ Lavagem/ troca óleo/filtro veículo oficial</t>
  </si>
  <si>
    <t>Verificar buracos em via pública: Rua Martiniano José das Neves</t>
  </si>
  <si>
    <t>Reunião com Deputado Bruno Lima para tratar de assuntos relativos a Frente Parlamentar pela Proteção Animal</t>
  </si>
  <si>
    <t>Visita Câmara de Mongaguá Reunião Chefe Gab. Pres. Baianinho assuntos relativos a mobilidade urbana e operação verão</t>
  </si>
  <si>
    <t>Participação em evento ofical PDA</t>
  </si>
  <si>
    <t>ALESP _ Gab. Dep. Bruno Lima para tratar de assuntos relativos a Frente Parlamentar em Prol de Melhorias no Sistema de Saúde da Baixada Santista, Litoral Norte e Vale do Ribeira</t>
  </si>
  <si>
    <t>Participação em evento entrega Reforma Balsa/ Pier</t>
  </si>
  <si>
    <t>Verificar bueiros entupidos em via pública: Rua Aldo Coli</t>
  </si>
  <si>
    <t xml:space="preserve">ALESP  reunião com equipe de coordenação da Frente Parlamentar de Apoio aos Municípios da Baixada Santista e do Vale do Ribeira </t>
  </si>
  <si>
    <t>Participação em evento Oficial na Câmara de Peruíbe - Entrega de Título de Cidadão Honorário</t>
  </si>
  <si>
    <t>ALESP</t>
  </si>
  <si>
    <t>Participar da 50a. Sessão Ordinária</t>
  </si>
  <si>
    <t>Reunião com Sr. Presidente na Câmara de Mongaguá - Baianinho para tratar de assuntos relativos a mobilidade urbana</t>
  </si>
  <si>
    <t>Fiscalização obra ECO Ponto Samambaia e fiscalização USAFA Melvi</t>
  </si>
  <si>
    <t>Reunião Sr. Presidente na Câmara de Mongaguá com Ver. Baianinho para tratar de pauta relativa a operação verão 22/23</t>
  </si>
  <si>
    <t>Reunião com Chefe de Gabinete da Câmara de Santos - assuntos relativos a operação verão 22/23</t>
  </si>
  <si>
    <t>Reunião do Sr. Presidente com o Sr. Presidente da Câmara de Itanhém Silvio César de Oliveira para tratar de assuntos relativos a operação verão 22/23</t>
  </si>
  <si>
    <t>Reunião com Vereadora Marcia Coletivo Feminino para troca de informações quanto ao Projeto "Câmara 2030 - objetivos de desenvolvimento sustentável" + abastecimento veículo oficial.</t>
  </si>
  <si>
    <t>Reunião com Sr. Presidente da Câmara de Santos Adilson Junior para tratar de assuntos da Segurança Pública/ Reunião Chefe Gabinete Prefeitura Praia Grande</t>
  </si>
  <si>
    <t>Vanessa Alessandra Bechilia</t>
  </si>
  <si>
    <t>Verificar tramites para emissão alvarás de funcionamento desta Edilidade</t>
  </si>
  <si>
    <t>Abastecimento de carro oficial/ Protocolar ofícios Gabinete Prefeita</t>
  </si>
  <si>
    <t>Acompanhar obras Praça Carlos Gomes, projeto futura base GCM e Casa do Artesão</t>
  </si>
  <si>
    <t>Reunião com Sr. Presidente da Câmara de Santos Adilson Junior assuntos relativos a mobilidade urbana durante a temporada de verão e segurança pública</t>
  </si>
  <si>
    <t>Abertura da Operação Verão 22/23 da Baixada Santista e Vale do Ribeira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</si>
</sst>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h:mm;@"/>
    <numFmt numFmtId="166" formatCode="_-* #,##0_-;\-* #,##0_-;_-* &quot;-&quot;??_-;_-@_-"/>
    <numFmt numFmtId="167" formatCode="[$-F400]h:mm:ss\ AM/PM"/>
    <numFmt numFmtId="168" formatCode="0.000"/>
    <numFmt numFmtId="169" formatCode="_-&quot;R$&quot;* #,##0.000_-;\-&quot;R$&quot;* #,##0.000_-;_-&quot;R$&quot;* &quot;-&quot;??_-;_-@_-"/>
    <numFmt numFmtId="170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F2F2F"/>
      <name val="Segoe UI"/>
      <family val="2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14"/>
      <name val="Cambria"/>
      <family val="1"/>
    </font>
    <font>
      <b/>
      <sz val="12"/>
      <color theme="1"/>
      <name val="Cambria"/>
      <family val="1"/>
    </font>
    <font>
      <sz val="11"/>
      <color rgb="FF000000"/>
      <name val="Calibri"/>
      <family val="2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i/>
      <sz val="10"/>
      <color theme="1"/>
      <name val="Monotype Corsiva"/>
      <family val="4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theme="1"/>
      <name val="Wingdings"/>
      <charset val="2"/>
    </font>
    <font>
      <b/>
      <sz val="26"/>
      <color theme="1"/>
      <name val="Calibri"/>
      <family val="2"/>
      <scheme val="minor"/>
    </font>
    <font>
      <sz val="11"/>
      <color rgb="FF222222"/>
      <name val="Arial"/>
      <family val="2"/>
    </font>
    <font>
      <b/>
      <sz val="11"/>
      <color rgb="FF0000FF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Calibri"/>
      <family val="2"/>
    </font>
    <font>
      <sz val="8.4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3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4" borderId="3" xfId="0" applyFont="1" applyFill="1" applyBorder="1"/>
    <xf numFmtId="0" fontId="0" fillId="0" borderId="9" xfId="0" applyBorder="1" applyAlignment="1">
      <alignment horizontal="center" vertical="center"/>
    </xf>
    <xf numFmtId="165" fontId="0" fillId="0" borderId="9" xfId="0" applyNumberFormat="1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7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8" xfId="0" applyBorder="1" applyAlignment="1" applyProtection="1">
      <alignment horizontal="left" vertical="center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>
      <alignment vertical="center"/>
    </xf>
    <xf numFmtId="1" fontId="0" fillId="0" borderId="0" xfId="0" applyNumberFormat="1"/>
    <xf numFmtId="3" fontId="9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3" fontId="9" fillId="0" borderId="12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0" fontId="4" fillId="5" borderId="20" xfId="0" applyFont="1" applyFill="1" applyBorder="1" applyAlignment="1">
      <alignment vertical="center"/>
    </xf>
    <xf numFmtId="1" fontId="0" fillId="5" borderId="21" xfId="0" applyNumberFormat="1" applyFill="1" applyBorder="1" applyAlignment="1">
      <alignment horizontal="center" vertical="center"/>
    </xf>
    <xf numFmtId="1" fontId="10" fillId="5" borderId="22" xfId="0" applyNumberFormat="1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0" fillId="7" borderId="3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6" borderId="3" xfId="0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0" fontId="3" fillId="8" borderId="25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9" fontId="14" fillId="6" borderId="11" xfId="2" applyFont="1" applyFill="1" applyBorder="1" applyAlignment="1" applyProtection="1">
      <alignment horizontal="center" vertical="center" wrapText="1"/>
      <protection hidden="1"/>
    </xf>
    <xf numFmtId="9" fontId="14" fillId="12" borderId="12" xfId="2" applyFont="1" applyFill="1" applyBorder="1" applyAlignment="1" applyProtection="1">
      <alignment horizontal="center" vertical="center" wrapText="1"/>
      <protection hidden="1"/>
    </xf>
    <xf numFmtId="9" fontId="15" fillId="13" borderId="13" xfId="2" applyFont="1" applyFill="1" applyBorder="1" applyAlignment="1" applyProtection="1">
      <alignment horizontal="center" vertical="center" wrapText="1"/>
      <protection hidden="1"/>
    </xf>
    <xf numFmtId="0" fontId="2" fillId="11" borderId="11" xfId="0" applyFont="1" applyFill="1" applyBorder="1" applyAlignment="1" applyProtection="1">
      <alignment horizontal="center" vertical="center" wrapText="1"/>
      <protection hidden="1"/>
    </xf>
    <xf numFmtId="0" fontId="2" fillId="11" borderId="12" xfId="0" applyFont="1" applyFill="1" applyBorder="1" applyAlignment="1" applyProtection="1">
      <alignment horizontal="center" vertical="center" wrapText="1"/>
      <protection hidden="1"/>
    </xf>
    <xf numFmtId="0" fontId="2" fillId="11" borderId="13" xfId="0" applyFont="1" applyFill="1" applyBorder="1" applyAlignment="1" applyProtection="1">
      <alignment horizontal="center" vertical="center" wrapText="1"/>
      <protection hidden="1"/>
    </xf>
    <xf numFmtId="1" fontId="0" fillId="0" borderId="9" xfId="0" applyNumberFormat="1" applyBorder="1" applyAlignment="1">
      <alignment horizontal="center" vertical="center"/>
    </xf>
    <xf numFmtId="0" fontId="0" fillId="2" borderId="8" xfId="0" applyFill="1" applyBorder="1" applyAlignment="1" applyProtection="1">
      <alignment horizontal="left" vertical="center"/>
      <protection locked="0"/>
    </xf>
    <xf numFmtId="0" fontId="18" fillId="14" borderId="3" xfId="0" applyFont="1" applyFill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20" fillId="14" borderId="3" xfId="0" applyFont="1" applyFill="1" applyBorder="1" applyAlignment="1">
      <alignment vertical="center" wrapText="1"/>
    </xf>
    <xf numFmtId="0" fontId="20" fillId="14" borderId="3" xfId="0" applyFont="1" applyFill="1" applyBorder="1" applyAlignment="1">
      <alignment horizontal="center" vertical="center" wrapText="1"/>
    </xf>
    <xf numFmtId="9" fontId="21" fillId="14" borderId="3" xfId="2" applyFont="1" applyFill="1" applyBorder="1" applyAlignment="1">
      <alignment horizontal="center" vertical="center" wrapText="1"/>
    </xf>
    <xf numFmtId="0" fontId="4" fillId="11" borderId="30" xfId="0" applyFont="1" applyFill="1" applyBorder="1" applyAlignment="1" applyProtection="1">
      <alignment horizontal="center" vertical="center" wrapText="1"/>
      <protection hidden="1"/>
    </xf>
    <xf numFmtId="0" fontId="4" fillId="11" borderId="32" xfId="0" applyFont="1" applyFill="1" applyBorder="1" applyAlignment="1" applyProtection="1">
      <alignment horizontal="center" vertical="center" wrapText="1"/>
      <protection hidden="1"/>
    </xf>
    <xf numFmtId="0" fontId="4" fillId="11" borderId="31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>
      <alignment vertical="center"/>
    </xf>
    <xf numFmtId="0" fontId="12" fillId="0" borderId="3" xfId="0" applyFont="1" applyBorder="1"/>
    <xf numFmtId="0" fontId="13" fillId="0" borderId="3" xfId="0" applyFont="1" applyBorder="1"/>
    <xf numFmtId="0" fontId="10" fillId="3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11" fillId="3" borderId="3" xfId="0" applyFont="1" applyFill="1" applyBorder="1" applyAlignment="1">
      <alignment horizontal="center" vertical="center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17" fillId="7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2" fontId="20" fillId="14" borderId="3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4" xfId="0" applyBorder="1" applyAlignment="1">
      <alignment vertical="center"/>
    </xf>
    <xf numFmtId="0" fontId="12" fillId="0" borderId="4" xfId="0" applyFont="1" applyBorder="1"/>
    <xf numFmtId="0" fontId="0" fillId="2" borderId="4" xfId="0" applyFill="1" applyBorder="1" applyAlignment="1">
      <alignment vertical="center"/>
    </xf>
    <xf numFmtId="0" fontId="10" fillId="3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3" fillId="10" borderId="9" xfId="0" applyFont="1" applyFill="1" applyBorder="1" applyAlignment="1">
      <alignment vertical="center"/>
    </xf>
    <xf numFmtId="0" fontId="4" fillId="5" borderId="41" xfId="0" applyFont="1" applyFill="1" applyBorder="1" applyAlignment="1">
      <alignment vertical="center"/>
    </xf>
    <xf numFmtId="0" fontId="0" fillId="6" borderId="3" xfId="0" applyFill="1" applyBorder="1" applyAlignment="1" applyProtection="1">
      <alignment horizontal="left" vertical="center"/>
      <protection locked="0"/>
    </xf>
    <xf numFmtId="0" fontId="9" fillId="6" borderId="9" xfId="0" applyFont="1" applyFill="1" applyBorder="1" applyAlignment="1" applyProtection="1">
      <alignment horizontal="left" vertical="center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2" fillId="5" borderId="17" xfId="0" applyFont="1" applyFill="1" applyBorder="1" applyAlignment="1" applyProtection="1">
      <alignment horizontal="center" vertical="center" wrapText="1"/>
      <protection hidden="1"/>
    </xf>
    <xf numFmtId="3" fontId="9" fillId="0" borderId="9" xfId="0" applyNumberFormat="1" applyFont="1" applyBorder="1" applyAlignment="1">
      <alignment horizontal="center" vertical="center"/>
    </xf>
    <xf numFmtId="1" fontId="10" fillId="0" borderId="42" xfId="0" applyNumberFormat="1" applyFont="1" applyBorder="1" applyAlignment="1">
      <alignment horizontal="center" vertical="center"/>
    </xf>
    <xf numFmtId="0" fontId="2" fillId="5" borderId="12" xfId="0" applyFont="1" applyFill="1" applyBorder="1" applyAlignment="1" applyProtection="1">
      <alignment horizontal="center" vertical="center" wrapText="1"/>
      <protection hidden="1"/>
    </xf>
    <xf numFmtId="164" fontId="0" fillId="15" borderId="15" xfId="0" applyNumberFormat="1" applyFill="1" applyBorder="1"/>
    <xf numFmtId="164" fontId="10" fillId="5" borderId="29" xfId="0" applyNumberFormat="1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 wrapText="1"/>
    </xf>
    <xf numFmtId="0" fontId="2" fillId="5" borderId="49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164" fontId="0" fillId="8" borderId="15" xfId="3" applyFont="1" applyFill="1" applyBorder="1" applyAlignment="1">
      <alignment horizontal="center" vertical="center"/>
    </xf>
    <xf numFmtId="164" fontId="0" fillId="10" borderId="15" xfId="3" applyFont="1" applyFill="1" applyBorder="1" applyAlignment="1">
      <alignment horizontal="center" vertical="center"/>
    </xf>
    <xf numFmtId="0" fontId="10" fillId="5" borderId="48" xfId="0" applyFont="1" applyFill="1" applyBorder="1" applyAlignment="1">
      <alignment horizontal="center" vertical="center" wrapText="1"/>
    </xf>
    <xf numFmtId="0" fontId="10" fillId="5" borderId="53" xfId="0" applyFont="1" applyFill="1" applyBorder="1" applyAlignment="1">
      <alignment horizontal="center" vertical="center" wrapText="1"/>
    </xf>
    <xf numFmtId="0" fontId="10" fillId="5" borderId="49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164" fontId="0" fillId="15" borderId="10" xfId="0" applyNumberFormat="1" applyFill="1" applyBorder="1"/>
    <xf numFmtId="164" fontId="0" fillId="8" borderId="10" xfId="3" applyFont="1" applyFill="1" applyBorder="1" applyAlignment="1">
      <alignment horizontal="center" vertical="center"/>
    </xf>
    <xf numFmtId="164" fontId="0" fillId="10" borderId="10" xfId="3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14" fontId="0" fillId="16" borderId="14" xfId="0" applyNumberFormat="1" applyFill="1" applyBorder="1" applyAlignment="1" applyProtection="1">
      <alignment horizontal="center" vertical="center"/>
      <protection locked="0"/>
    </xf>
    <xf numFmtId="0" fontId="0" fillId="16" borderId="15" xfId="0" applyFill="1" applyBorder="1" applyAlignment="1" applyProtection="1">
      <alignment horizontal="center" vertical="center"/>
      <protection locked="0"/>
    </xf>
    <xf numFmtId="14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14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164" fontId="0" fillId="0" borderId="58" xfId="3" applyFont="1" applyBorder="1" applyAlignment="1">
      <alignment vertical="center"/>
    </xf>
    <xf numFmtId="44" fontId="2" fillId="5" borderId="7" xfId="0" applyNumberFormat="1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164" fontId="0" fillId="8" borderId="19" xfId="3" applyFont="1" applyFill="1" applyBorder="1" applyAlignment="1">
      <alignment horizontal="center" vertical="center"/>
    </xf>
    <xf numFmtId="164" fontId="0" fillId="10" borderId="19" xfId="3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168" fontId="0" fillId="15" borderId="1" xfId="0" applyNumberFormat="1" applyFill="1" applyBorder="1" applyAlignment="1">
      <alignment horizontal="center" vertical="center"/>
    </xf>
    <xf numFmtId="164" fontId="0" fillId="15" borderId="10" xfId="3" applyFont="1" applyFill="1" applyBorder="1" applyAlignment="1">
      <alignment horizontal="center" vertical="center"/>
    </xf>
    <xf numFmtId="168" fontId="0" fillId="15" borderId="14" xfId="0" applyNumberFormat="1" applyFill="1" applyBorder="1" applyAlignment="1">
      <alignment horizontal="center" vertical="center"/>
    </xf>
    <xf numFmtId="164" fontId="0" fillId="15" borderId="15" xfId="3" applyFont="1" applyFill="1" applyBorder="1" applyAlignment="1">
      <alignment horizontal="center" vertical="center"/>
    </xf>
    <xf numFmtId="168" fontId="0" fillId="8" borderId="14" xfId="0" applyNumberFormat="1" applyFill="1" applyBorder="1" applyAlignment="1">
      <alignment horizontal="center" vertical="center"/>
    </xf>
    <xf numFmtId="1" fontId="0" fillId="10" borderId="14" xfId="0" applyNumberFormat="1" applyFill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168" fontId="0" fillId="15" borderId="18" xfId="0" applyNumberFormat="1" applyFill="1" applyBorder="1" applyAlignment="1">
      <alignment horizontal="center" vertical="center"/>
    </xf>
    <xf numFmtId="164" fontId="0" fillId="15" borderId="19" xfId="3" applyFont="1" applyFill="1" applyBorder="1" applyAlignment="1">
      <alignment horizontal="center" vertical="center"/>
    </xf>
    <xf numFmtId="168" fontId="0" fillId="8" borderId="18" xfId="0" applyNumberFormat="1" applyFill="1" applyBorder="1" applyAlignment="1">
      <alignment horizontal="center" vertical="center"/>
    </xf>
    <xf numFmtId="1" fontId="0" fillId="10" borderId="18" xfId="0" applyNumberFormat="1" applyFill="1" applyBorder="1" applyAlignment="1">
      <alignment horizontal="center" vertical="center"/>
    </xf>
    <xf numFmtId="164" fontId="0" fillId="0" borderId="60" xfId="3" applyFont="1" applyBorder="1" applyAlignment="1">
      <alignment vertical="center"/>
    </xf>
    <xf numFmtId="168" fontId="4" fillId="15" borderId="27" xfId="0" applyNumberFormat="1" applyFont="1" applyFill="1" applyBorder="1" applyAlignment="1">
      <alignment horizontal="center" vertical="center"/>
    </xf>
    <xf numFmtId="164" fontId="2" fillId="15" borderId="7" xfId="3" applyFont="1" applyFill="1" applyBorder="1" applyAlignment="1">
      <alignment horizontal="center" vertical="center"/>
    </xf>
    <xf numFmtId="168" fontId="4" fillId="8" borderId="27" xfId="0" applyNumberFormat="1" applyFont="1" applyFill="1" applyBorder="1" applyAlignment="1">
      <alignment horizontal="center" vertical="center"/>
    </xf>
    <xf numFmtId="164" fontId="2" fillId="8" borderId="7" xfId="3" applyFont="1" applyFill="1" applyBorder="1" applyAlignment="1">
      <alignment horizontal="center" vertical="center"/>
    </xf>
    <xf numFmtId="1" fontId="4" fillId="10" borderId="27" xfId="0" applyNumberFormat="1" applyFont="1" applyFill="1" applyBorder="1" applyAlignment="1">
      <alignment horizontal="center" vertical="center"/>
    </xf>
    <xf numFmtId="164" fontId="2" fillId="10" borderId="7" xfId="3" applyFont="1" applyFill="1" applyBorder="1" applyAlignment="1">
      <alignment horizontal="center" vertical="center"/>
    </xf>
    <xf numFmtId="164" fontId="25" fillId="0" borderId="54" xfId="0" applyNumberFormat="1" applyFont="1" applyBorder="1"/>
    <xf numFmtId="164" fontId="25" fillId="0" borderId="47" xfId="0" applyNumberFormat="1" applyFont="1" applyBorder="1"/>
    <xf numFmtId="1" fontId="0" fillId="5" borderId="2" xfId="0" applyNumberForma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66" fontId="0" fillId="0" borderId="43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9" fontId="0" fillId="0" borderId="2" xfId="3" applyNumberFormat="1" applyFont="1" applyBorder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9" fontId="0" fillId="0" borderId="3" xfId="3" applyNumberFormat="1" applyFont="1" applyBorder="1" applyProtection="1">
      <protection locked="0"/>
    </xf>
    <xf numFmtId="164" fontId="0" fillId="0" borderId="2" xfId="3" applyFont="1" applyBorder="1" applyProtection="1">
      <protection locked="0"/>
    </xf>
    <xf numFmtId="164" fontId="0" fillId="0" borderId="3" xfId="3" applyFont="1" applyBorder="1" applyProtection="1">
      <protection locked="0"/>
    </xf>
    <xf numFmtId="164" fontId="0" fillId="0" borderId="2" xfId="3" applyFont="1" applyBorder="1" applyAlignment="1" applyProtection="1">
      <alignment horizontal="center" vertical="center"/>
      <protection locked="0"/>
    </xf>
    <xf numFmtId="164" fontId="0" fillId="0" borderId="3" xfId="3" applyFont="1" applyBorder="1" applyAlignment="1" applyProtection="1">
      <alignment horizontal="center" vertical="center"/>
      <protection locked="0"/>
    </xf>
    <xf numFmtId="166" fontId="0" fillId="0" borderId="4" xfId="1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9" fontId="20" fillId="14" borderId="3" xfId="2" applyFont="1" applyFill="1" applyBorder="1" applyAlignment="1">
      <alignment horizontal="left" vertical="center" wrapText="1"/>
    </xf>
    <xf numFmtId="0" fontId="29" fillId="0" borderId="3" xfId="0" applyFont="1" applyBorder="1"/>
    <xf numFmtId="9" fontId="20" fillId="14" borderId="3" xfId="2" applyFont="1" applyFill="1" applyBorder="1" applyAlignment="1">
      <alignment horizontal="center" vertical="center" wrapText="1"/>
    </xf>
    <xf numFmtId="2" fontId="20" fillId="14" borderId="3" xfId="2" applyNumberFormat="1" applyFont="1" applyFill="1" applyBorder="1" applyAlignment="1">
      <alignment horizontal="center" vertical="center" wrapText="1"/>
    </xf>
    <xf numFmtId="9" fontId="20" fillId="2" borderId="3" xfId="2" applyFont="1" applyFill="1" applyBorder="1" applyAlignment="1">
      <alignment horizontal="center" vertical="center" wrapText="1"/>
    </xf>
    <xf numFmtId="166" fontId="0" fillId="0" borderId="9" xfId="1" applyNumberFormat="1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170" fontId="0" fillId="0" borderId="3" xfId="2" applyNumberFormat="1" applyFont="1" applyBorder="1" applyAlignment="1">
      <alignment horizontal="center" vertical="center"/>
    </xf>
    <xf numFmtId="165" fontId="0" fillId="5" borderId="3" xfId="0" applyNumberFormat="1" applyFill="1" applyBorder="1" applyAlignment="1" applyProtection="1">
      <alignment horizontal="center" vertical="center"/>
      <protection locked="0"/>
    </xf>
    <xf numFmtId="166" fontId="0" fillId="5" borderId="9" xfId="1" applyNumberFormat="1" applyFont="1" applyFill="1" applyBorder="1" applyAlignment="1" applyProtection="1">
      <alignment horizontal="center" vertical="center"/>
      <protection locked="0"/>
    </xf>
    <xf numFmtId="1" fontId="30" fillId="5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14" fontId="0" fillId="0" borderId="9" xfId="0" applyNumberFormat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left" vertical="center"/>
      <protection locked="0"/>
    </xf>
    <xf numFmtId="0" fontId="9" fillId="5" borderId="8" xfId="0" applyFont="1" applyFill="1" applyBorder="1" applyAlignment="1">
      <alignment horizontal="left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1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165" fontId="0" fillId="2" borderId="9" xfId="0" applyNumberFormat="1" applyFill="1" applyBorder="1" applyAlignment="1" applyProtection="1">
      <alignment horizontal="center" vertical="center"/>
      <protection locked="0"/>
    </xf>
    <xf numFmtId="166" fontId="0" fillId="2" borderId="9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9" xfId="0" applyFill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/>
    </xf>
    <xf numFmtId="170" fontId="0" fillId="2" borderId="3" xfId="2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14" fontId="0" fillId="2" borderId="9" xfId="0" applyNumberFormat="1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165" fontId="0" fillId="2" borderId="9" xfId="0" applyNumberFormat="1" applyFill="1" applyBorder="1" applyAlignment="1" applyProtection="1">
      <alignment horizontal="center" vertical="center" wrapText="1"/>
      <protection locked="0"/>
    </xf>
    <xf numFmtId="166" fontId="0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wrapText="1"/>
    </xf>
    <xf numFmtId="0" fontId="0" fillId="2" borderId="9" xfId="0" applyFill="1" applyBorder="1" applyAlignment="1">
      <alignment horizontal="center" vertical="center" wrapText="1"/>
    </xf>
    <xf numFmtId="1" fontId="0" fillId="2" borderId="9" xfId="0" applyNumberFormat="1" applyFill="1" applyBorder="1" applyAlignment="1">
      <alignment horizontal="center" vertical="center" wrapText="1"/>
    </xf>
    <xf numFmtId="170" fontId="0" fillId="2" borderId="3" xfId="2" applyNumberFormat="1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0" fillId="5" borderId="8" xfId="0" applyFill="1" applyBorder="1" applyAlignment="1" applyProtection="1">
      <alignment horizontal="left" vertical="center" wrapText="1"/>
      <protection locked="0"/>
    </xf>
    <xf numFmtId="165" fontId="0" fillId="5" borderId="3" xfId="0" applyNumberFormat="1" applyFill="1" applyBorder="1" applyAlignment="1" applyProtection="1">
      <alignment horizontal="center" vertical="center" wrapText="1"/>
      <protection locked="0"/>
    </xf>
    <xf numFmtId="166" fontId="0" fillId="5" borderId="9" xfId="1" applyNumberFormat="1" applyFont="1" applyFill="1" applyBorder="1" applyAlignment="1" applyProtection="1">
      <alignment horizontal="center" vertical="center" wrapText="1"/>
      <protection locked="0"/>
    </xf>
    <xf numFmtId="1" fontId="30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166" fontId="0" fillId="0" borderId="9" xfId="1" applyNumberFormat="1" applyFont="1" applyFill="1" applyBorder="1" applyAlignment="1" applyProtection="1">
      <alignment horizontal="center" vertical="center"/>
      <protection locked="0"/>
    </xf>
    <xf numFmtId="170" fontId="0" fillId="0" borderId="3" xfId="2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  <protection locked="0"/>
    </xf>
    <xf numFmtId="14" fontId="0" fillId="0" borderId="9" xfId="0" applyNumberFormat="1" applyFill="1" applyBorder="1" applyAlignment="1" applyProtection="1">
      <alignment horizontal="center" vertical="center"/>
      <protection locked="0"/>
    </xf>
    <xf numFmtId="1" fontId="0" fillId="0" borderId="8" xfId="0" applyNumberFormat="1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left" vertical="center"/>
      <protection locked="0"/>
    </xf>
    <xf numFmtId="165" fontId="0" fillId="0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0" fillId="0" borderId="9" xfId="0" applyFill="1" applyBorder="1" applyAlignment="1">
      <alignment horizontal="center" vertical="center"/>
    </xf>
    <xf numFmtId="1" fontId="0" fillId="0" borderId="9" xfId="0" applyNumberFormat="1" applyFill="1" applyBorder="1" applyAlignment="1">
      <alignment horizontal="center" vertical="center"/>
    </xf>
    <xf numFmtId="0" fontId="0" fillId="0" borderId="8" xfId="0" applyFill="1" applyBorder="1" applyAlignment="1" applyProtection="1">
      <alignment horizontal="left" vertical="center" wrapText="1"/>
      <protection locked="0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14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8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5" borderId="8" xfId="0" applyFont="1" applyFill="1" applyBorder="1" applyAlignment="1">
      <alignment horizontal="left" vertical="center"/>
    </xf>
    <xf numFmtId="0" fontId="0" fillId="2" borderId="8" xfId="0" applyFont="1" applyFill="1" applyBorder="1" applyAlignment="1" applyProtection="1">
      <alignment horizontal="left" vertical="center"/>
      <protection locked="0"/>
    </xf>
    <xf numFmtId="165" fontId="0" fillId="0" borderId="9" xfId="0" applyNumberFormat="1" applyFont="1" applyBorder="1" applyAlignment="1" applyProtection="1">
      <alignment horizontal="center" vertical="center"/>
      <protection locked="0"/>
    </xf>
    <xf numFmtId="165" fontId="0" fillId="5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0" fillId="0" borderId="9" xfId="0" applyFont="1" applyBorder="1" applyAlignment="1">
      <alignment horizontal="center" vertical="center"/>
    </xf>
    <xf numFmtId="1" fontId="0" fillId="0" borderId="9" xfId="0" applyNumberFormat="1" applyFont="1" applyBorder="1" applyAlignment="1">
      <alignment horizontal="center" vertical="center"/>
    </xf>
    <xf numFmtId="0" fontId="0" fillId="5" borderId="8" xfId="0" applyFont="1" applyFill="1" applyBorder="1" applyAlignment="1" applyProtection="1">
      <alignment horizontal="left" vertical="center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0" fontId="23" fillId="5" borderId="7" xfId="0" applyFont="1" applyFill="1" applyBorder="1" applyAlignment="1" applyProtection="1">
      <alignment horizontal="center" vertical="center" wrapText="1"/>
      <protection hidden="1"/>
    </xf>
    <xf numFmtId="0" fontId="11" fillId="11" borderId="27" xfId="0" applyFont="1" applyFill="1" applyBorder="1" applyAlignment="1" applyProtection="1">
      <alignment horizontal="center" vertical="center" wrapText="1"/>
      <protection hidden="1"/>
    </xf>
    <xf numFmtId="0" fontId="11" fillId="11" borderId="28" xfId="0" applyFont="1" applyFill="1" applyBorder="1" applyAlignment="1" applyProtection="1">
      <alignment horizontal="center" vertical="center" wrapText="1"/>
      <protection hidden="1"/>
    </xf>
    <xf numFmtId="0" fontId="11" fillId="11" borderId="29" xfId="0" applyFont="1" applyFill="1" applyBorder="1" applyAlignment="1" applyProtection="1">
      <alignment horizontal="center" vertical="center" wrapText="1"/>
      <protection hidden="1"/>
    </xf>
    <xf numFmtId="0" fontId="4" fillId="11" borderId="1" xfId="0" applyFont="1" applyFill="1" applyBorder="1" applyAlignment="1" applyProtection="1">
      <alignment horizontal="center" vertical="center" wrapText="1"/>
      <protection hidden="1"/>
    </xf>
    <xf numFmtId="0" fontId="4" fillId="11" borderId="2" xfId="0" applyFont="1" applyFill="1" applyBorder="1" applyAlignment="1" applyProtection="1">
      <alignment horizontal="center" vertical="center" wrapText="1"/>
      <protection hidden="1"/>
    </xf>
    <xf numFmtId="0" fontId="4" fillId="11" borderId="1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23" fillId="5" borderId="7" xfId="0" applyFont="1" applyFill="1" applyBorder="1" applyAlignment="1" applyProtection="1">
      <alignment horizontal="center" vertical="center"/>
      <protection hidden="1"/>
    </xf>
    <xf numFmtId="0" fontId="2" fillId="5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166" fontId="8" fillId="2" borderId="11" xfId="1" applyNumberFormat="1" applyFont="1" applyFill="1" applyBorder="1" applyAlignment="1" applyProtection="1">
      <alignment horizontal="center" vertical="center" wrapText="1"/>
      <protection locked="0"/>
    </xf>
    <xf numFmtId="166" fontId="8" fillId="2" borderId="12" xfId="1" applyNumberFormat="1" applyFont="1" applyFill="1" applyBorder="1" applyAlignment="1" applyProtection="1">
      <alignment horizontal="center" vertical="center" wrapText="1"/>
      <protection locked="0"/>
    </xf>
    <xf numFmtId="166" fontId="8" fillId="2" borderId="1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11" fillId="5" borderId="33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11" fillId="5" borderId="33" xfId="0" applyFont="1" applyFill="1" applyBorder="1" applyAlignment="1" applyProtection="1">
      <alignment horizontal="center" vertical="center" wrapText="1"/>
      <protection hidden="1"/>
    </xf>
    <xf numFmtId="0" fontId="11" fillId="5" borderId="37" xfId="0" applyFont="1" applyFill="1" applyBorder="1" applyAlignment="1" applyProtection="1">
      <alignment horizontal="center" vertical="center" wrapText="1"/>
      <protection hidden="1"/>
    </xf>
    <xf numFmtId="0" fontId="11" fillId="5" borderId="34" xfId="0" applyFont="1" applyFill="1" applyBorder="1" applyAlignment="1" applyProtection="1">
      <alignment horizontal="center" vertical="center" wrapText="1"/>
      <protection hidden="1"/>
    </xf>
    <xf numFmtId="0" fontId="11" fillId="5" borderId="35" xfId="0" applyFont="1" applyFill="1" applyBorder="1" applyAlignment="1" applyProtection="1">
      <alignment horizontal="center" vertical="center" wrapText="1"/>
      <protection hidden="1"/>
    </xf>
    <xf numFmtId="0" fontId="11" fillId="5" borderId="38" xfId="0" applyFont="1" applyFill="1" applyBorder="1" applyAlignment="1" applyProtection="1">
      <alignment horizontal="center" vertical="center" wrapText="1"/>
      <protection hidden="1"/>
    </xf>
    <xf numFmtId="0" fontId="11" fillId="5" borderId="36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0" fontId="2" fillId="6" borderId="16" xfId="0" applyFont="1" applyFill="1" applyBorder="1" applyAlignment="1" applyProtection="1">
      <alignment horizontal="center" vertical="center" wrapText="1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hidden="1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11" fillId="5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14" xfId="0" applyFont="1" applyFill="1" applyBorder="1" applyAlignment="1" applyProtection="1">
      <alignment horizontal="center" vertical="center" wrapText="1"/>
      <protection hidden="1"/>
    </xf>
    <xf numFmtId="0" fontId="2" fillId="5" borderId="18" xfId="0" applyFont="1" applyFill="1" applyBorder="1" applyAlignment="1" applyProtection="1">
      <alignment horizontal="center" vertical="center" wrapText="1"/>
      <protection hidden="1"/>
    </xf>
    <xf numFmtId="0" fontId="2" fillId="5" borderId="15" xfId="0" applyFont="1" applyFill="1" applyBorder="1" applyAlignment="1" applyProtection="1">
      <alignment horizontal="center" vertical="center" wrapText="1"/>
      <protection hidden="1"/>
    </xf>
    <xf numFmtId="0" fontId="2" fillId="5" borderId="19" xfId="0" applyFont="1" applyFill="1" applyBorder="1" applyAlignment="1" applyProtection="1">
      <alignment horizontal="center" vertical="center" wrapText="1"/>
      <protection hidden="1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2" fillId="5" borderId="10" xfId="0" applyFont="1" applyFill="1" applyBorder="1" applyAlignment="1" applyProtection="1">
      <alignment horizontal="center" vertical="center" wrapText="1"/>
      <protection hidden="1"/>
    </xf>
    <xf numFmtId="0" fontId="2" fillId="5" borderId="11" xfId="0" applyFont="1" applyFill="1" applyBorder="1" applyAlignment="1" applyProtection="1">
      <alignment horizontal="center" vertical="center" wrapText="1"/>
      <protection hidden="1"/>
    </xf>
    <xf numFmtId="0" fontId="2" fillId="5" borderId="13" xfId="0" applyFont="1" applyFill="1" applyBorder="1" applyAlignment="1" applyProtection="1">
      <alignment horizontal="center" vertical="center" wrapText="1"/>
      <protection hidden="1"/>
    </xf>
    <xf numFmtId="0" fontId="11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17" fillId="7" borderId="3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28" fillId="2" borderId="0" xfId="0" applyFont="1" applyFill="1" applyAlignment="1" applyProtection="1">
      <alignment horizontal="center" vertical="center"/>
      <protection hidden="1"/>
    </xf>
    <xf numFmtId="0" fontId="10" fillId="5" borderId="33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6" fillId="0" borderId="11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59" xfId="0" applyFont="1" applyFill="1" applyBorder="1" applyAlignment="1">
      <alignment horizontal="center" vertical="center"/>
    </xf>
    <xf numFmtId="49" fontId="2" fillId="16" borderId="45" xfId="0" applyNumberFormat="1" applyFont="1" applyFill="1" applyBorder="1" applyAlignment="1">
      <alignment horizontal="center" vertical="center"/>
    </xf>
    <xf numFmtId="49" fontId="2" fillId="2" borderId="45" xfId="0" applyNumberFormat="1" applyFont="1" applyFill="1" applyBorder="1" applyAlignment="1">
      <alignment horizontal="center" vertical="center"/>
    </xf>
    <xf numFmtId="49" fontId="2" fillId="16" borderId="35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1" fontId="25" fillId="2" borderId="36" xfId="0" applyNumberFormat="1" applyFont="1" applyFill="1" applyBorder="1" applyAlignment="1">
      <alignment horizontal="center" vertical="center"/>
    </xf>
    <xf numFmtId="1" fontId="25" fillId="2" borderId="47" xfId="0" applyNumberFormat="1" applyFont="1" applyFill="1" applyBorder="1" applyAlignment="1">
      <alignment horizontal="center" vertical="center"/>
    </xf>
    <xf numFmtId="1" fontId="25" fillId="16" borderId="36" xfId="0" applyNumberFormat="1" applyFont="1" applyFill="1" applyBorder="1" applyAlignment="1">
      <alignment horizontal="center" vertical="center"/>
    </xf>
    <xf numFmtId="1" fontId="25" fillId="16" borderId="47" xfId="0" applyNumberFormat="1" applyFont="1" applyFill="1" applyBorder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/>
    </xf>
    <xf numFmtId="49" fontId="2" fillId="2" borderId="46" xfId="0" applyNumberFormat="1" applyFont="1" applyFill="1" applyBorder="1" applyAlignment="1">
      <alignment horizontal="center" vertical="center"/>
    </xf>
    <xf numFmtId="1" fontId="30" fillId="5" borderId="32" xfId="0" applyNumberFormat="1" applyFont="1" applyFill="1" applyBorder="1" applyAlignment="1" applyProtection="1">
      <alignment horizontal="center" vertical="center"/>
      <protection locked="0"/>
    </xf>
  </cellXfs>
  <cellStyles count="4">
    <cellStyle name="Moeda" xfId="3" builtinId="4"/>
    <cellStyle name="Normal" xfId="0" builtinId="0"/>
    <cellStyle name="Porcentagem" xfId="2" builtinId="5"/>
    <cellStyle name="Vírgula" xfId="1" builtinId="3"/>
  </cellStyles>
  <dxfs count="6">
    <dxf>
      <fill>
        <patternFill>
          <bgColor rgb="FF92D05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00FF"/>
      <color rgb="FFFF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Style" Target="style3.xml"/><Relationship Id="rId2" Type="http://schemas.microsoft.com/office/2011/relationships/chartColorStyle" Target="colors3.xml"/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Style" Target="style4.xml"/><Relationship Id="rId2" Type="http://schemas.microsoft.com/office/2011/relationships/chartColorStyle" Target="colors4.xml"/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10-4137-AB31-2F535742EB79}"/>
            </c:ext>
          </c:extLst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10-4137-AB31-2F535742EB79}"/>
            </c:ext>
          </c:extLst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010-4137-AB31-2F535742EB79}"/>
            </c:ext>
          </c:extLst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010-4137-AB31-2F535742EB79}"/>
            </c:ext>
          </c:extLst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010-4137-AB31-2F535742EB79}"/>
            </c:ext>
          </c:extLst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010-4137-AB31-2F535742EB79}"/>
            </c:ext>
          </c:extLst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010-4137-AB31-2F535742EB79}"/>
            </c:ext>
          </c:extLst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010-4137-AB31-2F535742EB79}"/>
            </c:ext>
          </c:extLst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010-4137-AB31-2F535742EB79}"/>
            </c:ext>
          </c:extLst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010-4137-AB31-2F535742EB79}"/>
            </c:ext>
          </c:extLst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010-4137-AB31-2F535742EB79}"/>
            </c:ext>
          </c:extLst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010-4137-AB31-2F535742EB7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9836288"/>
        <c:axId val="99837824"/>
      </c:barChart>
      <c:catAx>
        <c:axId val="9983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837824"/>
        <c:crosses val="autoZero"/>
        <c:auto val="1"/>
        <c:lblAlgn val="ctr"/>
        <c:lblOffset val="100"/>
        <c:noMultiLvlLbl val="0"/>
      </c:catAx>
      <c:valAx>
        <c:axId val="9983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83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2D-4416-9AC3-5E447A3AB6F1}"/>
            </c:ext>
          </c:extLst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2D-4416-9AC3-5E447A3AB6F1}"/>
            </c:ext>
          </c:extLst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82D-4416-9AC3-5E447A3AB6F1}"/>
            </c:ext>
          </c:extLst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82D-4416-9AC3-5E447A3AB6F1}"/>
            </c:ext>
          </c:extLst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82D-4416-9AC3-5E447A3AB6F1}"/>
            </c:ext>
          </c:extLst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82D-4416-9AC3-5E447A3AB6F1}"/>
            </c:ext>
          </c:extLst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82D-4416-9AC3-5E447A3AB6F1}"/>
            </c:ext>
          </c:extLst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82D-4416-9AC3-5E447A3AB6F1}"/>
            </c:ext>
          </c:extLst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82D-4416-9AC3-5E447A3AB6F1}"/>
            </c:ext>
          </c:extLst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82D-4416-9AC3-5E447A3AB6F1}"/>
            </c:ext>
          </c:extLst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782D-4416-9AC3-5E447A3AB6F1}"/>
            </c:ext>
          </c:extLst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782D-4416-9AC3-5E447A3AB6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7876224"/>
        <c:axId val="77882112"/>
      </c:barChart>
      <c:catAx>
        <c:axId val="7787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882112"/>
        <c:crosses val="autoZero"/>
        <c:auto val="1"/>
        <c:lblAlgn val="ctr"/>
        <c:lblOffset val="100"/>
        <c:noMultiLvlLbl val="0"/>
      </c:catAx>
      <c:valAx>
        <c:axId val="7788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87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96966018014267E-2"/>
          <c:y val="0.34139845638720023"/>
          <c:w val="0.9486503173887405"/>
          <c:h val="0.60040584378707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GRAF02!$C$15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GRAF02!$C$17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F8-4211-8A00-7BAB8BF0C5F9}"/>
            </c:ext>
          </c:extLst>
        </c:ser>
        <c:ser>
          <c:idx val="1"/>
          <c:order val="1"/>
          <c:tx>
            <c:strRef>
              <c:f>GRAF02!$D$15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GRAF02!$D$17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F8-4211-8A00-7BAB8BF0C5F9}"/>
            </c:ext>
          </c:extLst>
        </c:ser>
        <c:ser>
          <c:idx val="2"/>
          <c:order val="2"/>
          <c:tx>
            <c:strRef>
              <c:f>GRAF02!$E$15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GRAF02!$E$17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DF8-4211-8A00-7BAB8BF0C5F9}"/>
            </c:ext>
          </c:extLst>
        </c:ser>
        <c:ser>
          <c:idx val="3"/>
          <c:order val="3"/>
          <c:tx>
            <c:strRef>
              <c:f>GRAF02!$F$15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GRAF02!$F$17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DF8-4211-8A00-7BAB8BF0C5F9}"/>
            </c:ext>
          </c:extLst>
        </c:ser>
        <c:ser>
          <c:idx val="4"/>
          <c:order val="4"/>
          <c:tx>
            <c:strRef>
              <c:f>GRAF02!$G$15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GRAF02!$G$17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DF8-4211-8A00-7BAB8BF0C5F9}"/>
            </c:ext>
          </c:extLst>
        </c:ser>
        <c:ser>
          <c:idx val="5"/>
          <c:order val="5"/>
          <c:tx>
            <c:strRef>
              <c:f>GRAF02!$H$15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GRAF02!$H$17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DF8-4211-8A00-7BAB8BF0C5F9}"/>
            </c:ext>
          </c:extLst>
        </c:ser>
        <c:ser>
          <c:idx val="6"/>
          <c:order val="6"/>
          <c:tx>
            <c:strRef>
              <c:f>GRAF02!$I$15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GRAF02!$I$17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DF8-4211-8A00-7BAB8BF0C5F9}"/>
            </c:ext>
          </c:extLst>
        </c:ser>
        <c:ser>
          <c:idx val="7"/>
          <c:order val="7"/>
          <c:tx>
            <c:strRef>
              <c:f>GRAF02!$J$15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GRAF02!$J$17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DF8-4211-8A00-7BAB8BF0C5F9}"/>
            </c:ext>
          </c:extLst>
        </c:ser>
        <c:ser>
          <c:idx val="8"/>
          <c:order val="8"/>
          <c:tx>
            <c:strRef>
              <c:f>GRAF02!$K$15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GRAF02!$K$17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DF8-4211-8A00-7BAB8BF0C5F9}"/>
            </c:ext>
          </c:extLst>
        </c:ser>
        <c:ser>
          <c:idx val="9"/>
          <c:order val="9"/>
          <c:tx>
            <c:strRef>
              <c:f>GRAF02!$L$15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GRAF02!$L$17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ADF8-4211-8A00-7BAB8BF0C5F9}"/>
            </c:ext>
          </c:extLst>
        </c:ser>
        <c:ser>
          <c:idx val="10"/>
          <c:order val="10"/>
          <c:tx>
            <c:strRef>
              <c:f>GRAF02!$M$15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GRAF02!$M$17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DF8-4211-8A00-7BAB8BF0C5F9}"/>
            </c:ext>
          </c:extLst>
        </c:ser>
        <c:ser>
          <c:idx val="11"/>
          <c:order val="11"/>
          <c:tx>
            <c:strRef>
              <c:f>GRAF02!$N$15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GRAF02!$N$17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ADF8-4211-8A00-7BAB8BF0C5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7918592"/>
        <c:axId val="77920128"/>
      </c:barChart>
      <c:catAx>
        <c:axId val="7791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7920128"/>
        <c:crosses val="autoZero"/>
        <c:auto val="1"/>
        <c:lblAlgn val="ctr"/>
        <c:lblOffset val="100"/>
        <c:noMultiLvlLbl val="0"/>
      </c:catAx>
      <c:valAx>
        <c:axId val="7792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918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191611590719834E-2"/>
          <c:y val="0.27594627594627597"/>
          <c:w val="0.94708281946684381"/>
          <c:h val="0.5472853845076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GRAF03!$D$3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GRAF03!$D$5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94-4C40-AD5B-6F1628F45F17}"/>
            </c:ext>
          </c:extLst>
        </c:ser>
        <c:ser>
          <c:idx val="1"/>
          <c:order val="1"/>
          <c:tx>
            <c:strRef>
              <c:f>GRAF03!$E$3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GRAF03!$E$5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94-4C40-AD5B-6F1628F45F17}"/>
            </c:ext>
          </c:extLst>
        </c:ser>
        <c:ser>
          <c:idx val="2"/>
          <c:order val="2"/>
          <c:tx>
            <c:strRef>
              <c:f>GRAF03!$F$3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GRAF03!$F$5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A94-4C40-AD5B-6F1628F45F17}"/>
            </c:ext>
          </c:extLst>
        </c:ser>
        <c:ser>
          <c:idx val="3"/>
          <c:order val="3"/>
          <c:tx>
            <c:strRef>
              <c:f>GRAF03!$G$3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GRAF03!$G$5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A94-4C40-AD5B-6F1628F45F17}"/>
            </c:ext>
          </c:extLst>
        </c:ser>
        <c:ser>
          <c:idx val="4"/>
          <c:order val="4"/>
          <c:tx>
            <c:strRef>
              <c:f>GRAF03!$H$3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GRAF03!$H$5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A94-4C40-AD5B-6F1628F45F17}"/>
            </c:ext>
          </c:extLst>
        </c:ser>
        <c:ser>
          <c:idx val="5"/>
          <c:order val="5"/>
          <c:tx>
            <c:strRef>
              <c:f>GRAF03!$I$3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GRAF03!$I$5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A94-4C40-AD5B-6F1628F45F17}"/>
            </c:ext>
          </c:extLst>
        </c:ser>
        <c:ser>
          <c:idx val="6"/>
          <c:order val="6"/>
          <c:tx>
            <c:strRef>
              <c:f>GRAF03!$J$3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GRAF03!$J$5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A94-4C40-AD5B-6F1628F45F17}"/>
            </c:ext>
          </c:extLst>
        </c:ser>
        <c:ser>
          <c:idx val="7"/>
          <c:order val="7"/>
          <c:tx>
            <c:strRef>
              <c:f>GRAF03!$K$3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GRAF03!$K$5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A94-4C40-AD5B-6F1628F45F17}"/>
            </c:ext>
          </c:extLst>
        </c:ser>
        <c:ser>
          <c:idx val="8"/>
          <c:order val="8"/>
          <c:tx>
            <c:strRef>
              <c:f>GRAF03!$L$3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GRAF03!$L$5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A94-4C40-AD5B-6F1628F45F17}"/>
            </c:ext>
          </c:extLst>
        </c:ser>
        <c:ser>
          <c:idx val="9"/>
          <c:order val="9"/>
          <c:tx>
            <c:strRef>
              <c:f>GRAF03!$M$3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GRAF03!$M$5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DA94-4C40-AD5B-6F1628F45F17}"/>
            </c:ext>
          </c:extLst>
        </c:ser>
        <c:ser>
          <c:idx val="10"/>
          <c:order val="10"/>
          <c:tx>
            <c:strRef>
              <c:f>GRAF03!$N$3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GRAF03!$N$5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DA94-4C40-AD5B-6F1628F45F17}"/>
            </c:ext>
          </c:extLst>
        </c:ser>
        <c:ser>
          <c:idx val="11"/>
          <c:order val="11"/>
          <c:tx>
            <c:strRef>
              <c:f>GRAF03!$O$3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GRAF03!$O$5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DA94-4C40-AD5B-6F1628F45F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83895808"/>
        <c:axId val="83897344"/>
      </c:barChart>
      <c:catAx>
        <c:axId val="8389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1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897344"/>
        <c:crosses val="autoZero"/>
        <c:auto val="0"/>
        <c:lblAlgn val="ctr"/>
        <c:lblOffset val="100"/>
        <c:noMultiLvlLbl val="0"/>
      </c:catAx>
      <c:valAx>
        <c:axId val="8389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895808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878706426756875E-2"/>
          <c:y val="0.91165724766331924"/>
          <c:w val="0.93967755536582021"/>
          <c:h val="3.8726604957512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 de Abastecimento</a:t>
            </a:r>
            <a:r>
              <a:rPr lang="pt-BR" baseline="0"/>
              <a:t> do Veículo Oficial - 2021</a:t>
            </a:r>
            <a:endParaRPr lang="pt-B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449718260741882"/>
          <c:y val="0.23355586986703555"/>
          <c:w val="0.84986179175155552"/>
          <c:h val="0.545491356860849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Abastecimento!$F$4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rgbClr val="FFFFCC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Abastecimento!$G$6:$G$17</c:f>
              <c:numCache>
                <c:formatCode>_-"R$"* #,##0.00_-;\-"R$"* #,##0.00_-;_-"R$"*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4C-4F69-B82A-01313B51C006}"/>
            </c:ext>
          </c:extLst>
        </c:ser>
        <c:ser>
          <c:idx val="3"/>
          <c:order val="1"/>
          <c:tx>
            <c:strRef>
              <c:f>Abastecimento!$H$4</c:f>
              <c:strCache>
                <c:ptCount val="1"/>
                <c:pt idx="0">
                  <c:v>ÓLEO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Abastecimento!$I$6:$I$17</c:f>
              <c:numCache>
                <c:formatCode>_-"R$"* #,##0.00_-;\-"R$"* #,##0.00_-;_-"R$"*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24C-4F69-B82A-01313B51C006}"/>
            </c:ext>
          </c:extLst>
        </c:ser>
        <c:ser>
          <c:idx val="5"/>
          <c:order val="2"/>
          <c:tx>
            <c:strRef>
              <c:f>Abastecimento!$J$4</c:f>
              <c:strCache>
                <c:ptCount val="1"/>
                <c:pt idx="0">
                  <c:v>FILTRO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Abastecimento!$K$6:$K$17</c:f>
              <c:numCache>
                <c:formatCode>_-"R$"* #,##0.00_-;\-"R$"* #,##0.00_-;_-"R$"*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24C-4F69-B82A-01313B51C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541440"/>
        <c:axId val="84542976"/>
      </c:barChart>
      <c:catAx>
        <c:axId val="8454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4542976"/>
        <c:crosses val="autoZero"/>
        <c:auto val="1"/>
        <c:lblAlgn val="ctr"/>
        <c:lblOffset val="100"/>
        <c:noMultiLvlLbl val="0"/>
      </c:catAx>
      <c:valAx>
        <c:axId val="8454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R$&quot;* #,##0.00_-;\-&quot;R$&quot;* #,##0.00_-;_-&quot;R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454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416331699796269"/>
          <c:y val="0.90302018318120536"/>
          <c:w val="0.82957528036268191"/>
          <c:h val="7.1542619156746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314698" y="381000"/>
    <xdr:ext cx="7439027" cy="6896100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0839450" y="371475"/>
    <xdr:ext cx="7439027" cy="6896100"/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>
          <a:extLst xmlns:a="http://schemas.openxmlformats.org/drawingml/2006/main">
            <a:ext uri="{FF2B5EF4-FFF2-40B4-BE49-F238E27FC236}">
              <a16:creationId xmlns:a16="http://schemas.microsoft.com/office/drawing/2014/main" xmlns="" id="{BDC0AE2C-5E1E-4EF2-8D3F-773EE462722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 KMs Rodados</a:t>
          </a: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- 2021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>
          <a:extLst xmlns:a="http://schemas.openxmlformats.org/drawingml/2006/main">
            <a:ext uri="{FF2B5EF4-FFF2-40B4-BE49-F238E27FC236}">
              <a16:creationId xmlns:a16="http://schemas.microsoft.com/office/drawing/2014/main" xmlns="" id="{E443CCC6-E397-4657-BDB2-209B741AD07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</a:t>
          </a:r>
          <a:r>
            <a:rPr lang="pt-BR" sz="1100" b="1" u="sng" baseline="0">
              <a:latin typeface="Cambria" panose="02040503050406030204" pitchFamily="18" charset="0"/>
            </a:rPr>
            <a:t> Qtde. de Atendimentos</a:t>
          </a:r>
          <a:endParaRPr lang="pt-BR" sz="1100" b="1" u="sng">
            <a:latin typeface="Cambria" panose="02040503050406030204" pitchFamily="18" charset="0"/>
          </a:endParaRP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- 2021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161925</xdr:colOff>
      <xdr:row>0</xdr:row>
      <xdr:rowOff>195261</xdr:rowOff>
    </xdr:from>
    <xdr:to>
      <xdr:col>29</xdr:col>
      <xdr:colOff>276225</xdr:colOff>
      <xdr:row>17</xdr:row>
      <xdr:rowOff>10583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1562101</xdr:colOff>
      <xdr:row>16</xdr:row>
      <xdr:rowOff>466725</xdr:rowOff>
    </xdr:from>
    <xdr:to>
      <xdr:col>2</xdr:col>
      <xdr:colOff>257176</xdr:colOff>
      <xdr:row>18</xdr:row>
      <xdr:rowOff>133350</xdr:rowOff>
    </xdr:to>
    <xdr:sp macro="" textlink="">
      <xdr:nvSpPr>
        <xdr:cNvPr id="2" name="Seta para a esquerda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 rot="2519832">
          <a:off x="1724026" y="5619750"/>
          <a:ext cx="619125" cy="3333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>
          <a:extLst xmlns:a="http://schemas.openxmlformats.org/drawingml/2006/main">
            <a:ext uri="{FF2B5EF4-FFF2-40B4-BE49-F238E27FC236}">
              <a16:creationId xmlns:a16="http://schemas.microsoft.com/office/drawing/2014/main" xmlns="" id="{85B83E59-5177-4370-B77D-0A966FDB0A6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- 2021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6</xdr:row>
      <xdr:rowOff>95249</xdr:rowOff>
    </xdr:from>
    <xdr:to>
      <xdr:col>15</xdr:col>
      <xdr:colOff>581025</xdr:colOff>
      <xdr:row>32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2214651</xdr:colOff>
      <xdr:row>2</xdr:row>
      <xdr:rowOff>187751</xdr:rowOff>
    </xdr:from>
    <xdr:to>
      <xdr:col>1</xdr:col>
      <xdr:colOff>2546263</xdr:colOff>
      <xdr:row>4</xdr:row>
      <xdr:rowOff>280736</xdr:rowOff>
    </xdr:to>
    <xdr:sp macro="" textlink="">
      <xdr:nvSpPr>
        <xdr:cNvPr id="3" name="Seta para a esquerda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 rot="18743470">
          <a:off x="2229189" y="792338"/>
          <a:ext cx="626385" cy="331612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>
          <a:extLst xmlns:a="http://schemas.openxmlformats.org/drawingml/2006/main">
            <a:ext uri="{FF2B5EF4-FFF2-40B4-BE49-F238E27FC236}">
              <a16:creationId xmlns:a16="http://schemas.microsoft.com/office/drawing/2014/main" xmlns="" id="{4FF68F4B-E7F3-46AD-9E7E-BBCEEE1E121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- 2021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</xdr:colOff>
      <xdr:row>3</xdr:row>
      <xdr:rowOff>14286</xdr:rowOff>
    </xdr:from>
    <xdr:to>
      <xdr:col>16</xdr:col>
      <xdr:colOff>1171575</xdr:colOff>
      <xdr:row>18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00FF"/>
  </sheetPr>
  <dimension ref="A1:S502"/>
  <sheetViews>
    <sheetView showGridLines="0" tabSelected="1" view="pageBreakPreview" zoomScale="60" zoomScaleNormal="84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F69" sqref="F69"/>
    </sheetView>
  </sheetViews>
  <sheetFormatPr defaultRowHeight="15" x14ac:dyDescent="0.25"/>
  <cols>
    <col min="1" max="1" width="5.42578125" customWidth="1"/>
    <col min="2" max="2" width="15.85546875" bestFit="1" customWidth="1"/>
    <col min="3" max="3" width="9.85546875" hidden="1" customWidth="1"/>
    <col min="4" max="4" width="29.28515625" customWidth="1"/>
    <col min="5" max="6" width="37.85546875" customWidth="1"/>
    <col min="7" max="7" width="26.42578125" customWidth="1"/>
    <col min="8" max="8" width="43.42578125" customWidth="1"/>
    <col min="9" max="9" width="45.5703125" bestFit="1" customWidth="1"/>
    <col min="10" max="11" width="10.7109375" customWidth="1"/>
    <col min="12" max="12" width="10.140625" bestFit="1" customWidth="1"/>
    <col min="14" max="14" width="10.140625" bestFit="1" customWidth="1"/>
    <col min="15" max="15" width="19.140625" customWidth="1"/>
    <col min="16" max="16" width="3.28515625" customWidth="1"/>
    <col min="17" max="17" width="14.5703125" customWidth="1"/>
    <col min="18" max="19" width="13.85546875" customWidth="1"/>
    <col min="20" max="20" width="13.7109375" customWidth="1"/>
  </cols>
  <sheetData>
    <row r="1" spans="1:19" s="67" customFormat="1" ht="13.5" thickBot="1" x14ac:dyDescent="0.2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9" ht="47.25" thickBot="1" x14ac:dyDescent="0.3">
      <c r="A2" s="240" t="s">
        <v>938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Q2" s="234" t="s">
        <v>291</v>
      </c>
      <c r="R2" s="235"/>
      <c r="S2" s="236"/>
    </row>
    <row r="3" spans="1:19" ht="21.75" thickBot="1" x14ac:dyDescent="0.3">
      <c r="A3" s="243" t="s">
        <v>163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Q3" s="39"/>
    </row>
    <row r="4" spans="1:19" ht="15" customHeight="1" x14ac:dyDescent="0.25">
      <c r="A4" s="253" t="s">
        <v>178</v>
      </c>
      <c r="B4" s="254"/>
      <c r="E4" s="257" t="s">
        <v>164</v>
      </c>
      <c r="F4" s="258"/>
      <c r="G4" s="258"/>
      <c r="H4" s="258"/>
      <c r="I4" s="258"/>
      <c r="J4" s="259"/>
      <c r="M4" s="257" t="s">
        <v>162</v>
      </c>
      <c r="N4" s="258"/>
      <c r="O4" s="259"/>
      <c r="Q4" s="237" t="s">
        <v>216</v>
      </c>
      <c r="R4" s="238"/>
      <c r="S4" s="239"/>
    </row>
    <row r="5" spans="1:19" ht="15" customHeight="1" x14ac:dyDescent="0.25">
      <c r="A5" s="255"/>
      <c r="B5" s="256"/>
      <c r="E5" s="260"/>
      <c r="F5" s="261"/>
      <c r="G5" s="261"/>
      <c r="H5" s="261"/>
      <c r="I5" s="261"/>
      <c r="J5" s="262"/>
      <c r="M5" s="260"/>
      <c r="N5" s="261"/>
      <c r="O5" s="262"/>
      <c r="Q5" s="53" t="s">
        <v>287</v>
      </c>
      <c r="R5" s="54" t="s">
        <v>288</v>
      </c>
      <c r="S5" s="55" t="s">
        <v>289</v>
      </c>
    </row>
    <row r="6" spans="1:19" ht="32.25" customHeight="1" thickBot="1" x14ac:dyDescent="0.3">
      <c r="A6" s="248" t="s">
        <v>864</v>
      </c>
      <c r="B6" s="249"/>
      <c r="E6" s="248" t="s">
        <v>863</v>
      </c>
      <c r="F6" s="250"/>
      <c r="G6" s="251"/>
      <c r="H6" s="252"/>
      <c r="I6" s="252"/>
      <c r="J6" s="249"/>
      <c r="M6" s="245">
        <v>24674</v>
      </c>
      <c r="N6" s="246"/>
      <c r="O6" s="247"/>
      <c r="Q6" s="40">
        <v>0.05</v>
      </c>
      <c r="R6" s="41">
        <v>0.1</v>
      </c>
      <c r="S6" s="42">
        <v>0.15</v>
      </c>
    </row>
    <row r="7" spans="1:19" ht="15.75" customHeight="1" thickBot="1" x14ac:dyDescent="0.3">
      <c r="Q7" s="39"/>
    </row>
    <row r="8" spans="1:19" ht="32.25" customHeight="1" thickBot="1" x14ac:dyDescent="0.3">
      <c r="A8" s="241" t="s">
        <v>147</v>
      </c>
      <c r="B8" s="241" t="s">
        <v>613</v>
      </c>
      <c r="C8" s="242" t="s">
        <v>165</v>
      </c>
      <c r="D8" s="232" t="s">
        <v>614</v>
      </c>
      <c r="E8" s="232" t="s">
        <v>620</v>
      </c>
      <c r="F8" s="233" t="s">
        <v>615</v>
      </c>
      <c r="G8" s="232" t="s">
        <v>612</v>
      </c>
      <c r="H8" s="232" t="s">
        <v>616</v>
      </c>
      <c r="I8" s="233" t="s">
        <v>617</v>
      </c>
      <c r="J8" s="233" t="s">
        <v>618</v>
      </c>
      <c r="K8" s="232"/>
      <c r="L8" s="232"/>
      <c r="M8" s="233" t="s">
        <v>619</v>
      </c>
      <c r="N8" s="232"/>
      <c r="O8" s="232"/>
      <c r="Q8" s="237" t="s">
        <v>217</v>
      </c>
      <c r="R8" s="238"/>
      <c r="S8" s="239"/>
    </row>
    <row r="9" spans="1:19" ht="63.75" hidden="1" thickBot="1" x14ac:dyDescent="0.3">
      <c r="A9" s="241"/>
      <c r="B9" s="241"/>
      <c r="C9" s="242"/>
      <c r="D9" s="232"/>
      <c r="E9" s="232"/>
      <c r="F9" s="232"/>
      <c r="G9" s="232"/>
      <c r="H9" s="232"/>
      <c r="I9" s="232"/>
      <c r="J9" s="17" t="s">
        <v>182</v>
      </c>
      <c r="K9" s="17" t="s">
        <v>183</v>
      </c>
      <c r="L9" s="17" t="s">
        <v>1</v>
      </c>
      <c r="M9" s="17" t="s">
        <v>2</v>
      </c>
      <c r="N9" s="17" t="s">
        <v>3</v>
      </c>
      <c r="O9" s="17" t="s">
        <v>290</v>
      </c>
      <c r="Q9" s="43" t="s">
        <v>218</v>
      </c>
      <c r="R9" s="44" t="s">
        <v>219</v>
      </c>
      <c r="S9" s="45" t="s">
        <v>220</v>
      </c>
    </row>
    <row r="10" spans="1:19" ht="30" hidden="1" customHeight="1" x14ac:dyDescent="0.25">
      <c r="A10" s="172"/>
      <c r="B10" s="173">
        <v>44567</v>
      </c>
      <c r="C10" s="7"/>
      <c r="D10" s="16" t="s">
        <v>107</v>
      </c>
      <c r="E10" s="157" t="s">
        <v>107</v>
      </c>
      <c r="F10" s="175" t="s">
        <v>0</v>
      </c>
      <c r="G10" s="47" t="s">
        <v>924</v>
      </c>
      <c r="H10" s="174" t="s">
        <v>714</v>
      </c>
      <c r="I10" s="16" t="s">
        <v>932</v>
      </c>
      <c r="J10" s="6">
        <v>0.60416666666666663</v>
      </c>
      <c r="K10" s="6">
        <v>0.63888888888888895</v>
      </c>
      <c r="L10" s="169">
        <f t="shared" ref="L10" si="0">IF(J10="","",IF(K10="","",K10-J10))</f>
        <v>3.4722222222222321E-2</v>
      </c>
      <c r="M10" s="170">
        <v>24674</v>
      </c>
      <c r="N10" s="163">
        <v>24678</v>
      </c>
      <c r="O10" s="171">
        <f>IF(N10=0,"",N10-M10)</f>
        <v>4</v>
      </c>
      <c r="Q10" s="5">
        <f>IF(H10="","",VLOOKUP(H10,LOCALIZA!B$5:H$501,7))</f>
        <v>9.5</v>
      </c>
      <c r="R10" s="46">
        <f>IF(N10="","",O10-Q10)</f>
        <v>-5.5</v>
      </c>
      <c r="S10" s="168">
        <f>IF(R10="","",R10/Q10)</f>
        <v>-0.57894736842105265</v>
      </c>
    </row>
    <row r="11" spans="1:19" ht="30" hidden="1" customHeight="1" x14ac:dyDescent="0.25">
      <c r="A11" s="172"/>
      <c r="B11" s="173">
        <v>44568</v>
      </c>
      <c r="C11" s="7"/>
      <c r="D11" s="16" t="s">
        <v>107</v>
      </c>
      <c r="E11" s="157" t="s">
        <v>920</v>
      </c>
      <c r="F11" s="175" t="s">
        <v>136</v>
      </c>
      <c r="G11" s="47" t="s">
        <v>264</v>
      </c>
      <c r="H11" s="174" t="s">
        <v>717</v>
      </c>
      <c r="I11" s="16" t="s">
        <v>933</v>
      </c>
      <c r="J11" s="6">
        <v>0.5625</v>
      </c>
      <c r="K11" s="6">
        <v>0.59027777777777779</v>
      </c>
      <c r="L11" s="169">
        <f t="shared" ref="L11:L73" si="1">IF(J11="","",IF(K11="","",K11-J11))</f>
        <v>2.777777777777779E-2</v>
      </c>
      <c r="M11" s="170">
        <f>N10</f>
        <v>24678</v>
      </c>
      <c r="N11" s="163">
        <v>24689</v>
      </c>
      <c r="O11" s="171">
        <f t="shared" ref="O11:O73" si="2">IF(N11=0,"",N11-M11)</f>
        <v>11</v>
      </c>
      <c r="Q11" s="5">
        <f>IF(H11="","",VLOOKUP(H11,LOCALIZA!B$5:H$501,7))</f>
        <v>14.7</v>
      </c>
      <c r="R11" s="46">
        <f t="shared" ref="R11" si="3">IF(N11="","",O11-Q11)</f>
        <v>-3.6999999999999993</v>
      </c>
      <c r="S11" s="168">
        <f t="shared" ref="S11" si="4">IF(R11="","",R11/Q11)</f>
        <v>-0.25170068027210879</v>
      </c>
    </row>
    <row r="12" spans="1:19" ht="30" hidden="1" customHeight="1" x14ac:dyDescent="0.25">
      <c r="A12" s="172"/>
      <c r="B12" s="173">
        <v>44572</v>
      </c>
      <c r="C12" s="7"/>
      <c r="D12" s="16" t="s">
        <v>931</v>
      </c>
      <c r="E12" s="157" t="s">
        <v>920</v>
      </c>
      <c r="F12" s="175" t="s">
        <v>136</v>
      </c>
      <c r="G12" s="47" t="s">
        <v>910</v>
      </c>
      <c r="H12" s="174" t="s">
        <v>770</v>
      </c>
      <c r="I12" s="16" t="s">
        <v>959</v>
      </c>
      <c r="J12" s="6">
        <v>0.43055555555555558</v>
      </c>
      <c r="K12" s="6">
        <v>0.47569444444444442</v>
      </c>
      <c r="L12" s="169">
        <f t="shared" si="1"/>
        <v>4.513888888888884E-2</v>
      </c>
      <c r="M12" s="170">
        <v>24689</v>
      </c>
      <c r="N12" s="163">
        <v>24712</v>
      </c>
      <c r="O12" s="171">
        <f t="shared" si="2"/>
        <v>23</v>
      </c>
      <c r="Q12" s="5">
        <f>IF(H12="","",VLOOKUP(H12,LOCALIZA!B$5:H$501,7))</f>
        <v>26.3</v>
      </c>
      <c r="R12" s="46">
        <f t="shared" ref="R12:R74" si="5">IF(N12="","",O12-Q12)</f>
        <v>-3.3000000000000007</v>
      </c>
      <c r="S12" s="168">
        <f t="shared" ref="S12:S74" si="6">IF(R12="","",R12/Q12)</f>
        <v>-0.12547528517110268</v>
      </c>
    </row>
    <row r="13" spans="1:19" ht="30" hidden="1" customHeight="1" x14ac:dyDescent="0.25">
      <c r="A13" s="172"/>
      <c r="B13" s="173">
        <v>44579</v>
      </c>
      <c r="C13" s="7"/>
      <c r="D13" s="16" t="s">
        <v>107</v>
      </c>
      <c r="E13" s="157" t="s">
        <v>915</v>
      </c>
      <c r="F13" s="175" t="s">
        <v>136</v>
      </c>
      <c r="G13" s="47" t="s">
        <v>910</v>
      </c>
      <c r="H13" s="174" t="s">
        <v>770</v>
      </c>
      <c r="I13" s="16" t="s">
        <v>921</v>
      </c>
      <c r="J13" s="6">
        <v>0.41666666666666669</v>
      </c>
      <c r="K13" s="6">
        <v>0.5</v>
      </c>
      <c r="L13" s="169">
        <f t="shared" si="1"/>
        <v>8.3333333333333315E-2</v>
      </c>
      <c r="M13" s="170">
        <f t="shared" ref="M13:M74" si="7">N12</f>
        <v>24712</v>
      </c>
      <c r="N13" s="163">
        <v>24735</v>
      </c>
      <c r="O13" s="171">
        <f t="shared" si="2"/>
        <v>23</v>
      </c>
      <c r="Q13" s="5">
        <f>IF(H13="","",VLOOKUP(H13,LOCALIZA!B$5:H$501,7))</f>
        <v>26.3</v>
      </c>
      <c r="R13" s="46">
        <f t="shared" si="5"/>
        <v>-3.3000000000000007</v>
      </c>
      <c r="S13" s="168">
        <f t="shared" si="6"/>
        <v>-0.12547528517110268</v>
      </c>
    </row>
    <row r="14" spans="1:19" ht="30" hidden="1" customHeight="1" x14ac:dyDescent="0.25">
      <c r="A14" s="172"/>
      <c r="B14" s="173">
        <v>44579</v>
      </c>
      <c r="C14" s="7"/>
      <c r="D14" s="16" t="s">
        <v>107</v>
      </c>
      <c r="E14" s="157" t="s">
        <v>915</v>
      </c>
      <c r="F14" s="175" t="s">
        <v>136</v>
      </c>
      <c r="G14" s="47" t="s">
        <v>910</v>
      </c>
      <c r="H14" s="174" t="s">
        <v>770</v>
      </c>
      <c r="I14" s="16" t="s">
        <v>934</v>
      </c>
      <c r="J14" s="6">
        <v>0.625</v>
      </c>
      <c r="K14" s="6">
        <v>0.69444444444444453</v>
      </c>
      <c r="L14" s="169">
        <f t="shared" si="1"/>
        <v>6.9444444444444531E-2</v>
      </c>
      <c r="M14" s="170">
        <f t="shared" si="7"/>
        <v>24735</v>
      </c>
      <c r="N14" s="163">
        <v>24759</v>
      </c>
      <c r="O14" s="171">
        <f t="shared" si="2"/>
        <v>24</v>
      </c>
      <c r="Q14" s="5">
        <f>IF(H14="","",VLOOKUP(H14,LOCALIZA!B$5:H$501,7))</f>
        <v>26.3</v>
      </c>
      <c r="R14" s="46">
        <f t="shared" si="5"/>
        <v>-2.3000000000000007</v>
      </c>
      <c r="S14" s="168">
        <f t="shared" si="6"/>
        <v>-8.745247148288976E-2</v>
      </c>
    </row>
    <row r="15" spans="1:19" ht="30" hidden="1" customHeight="1" x14ac:dyDescent="0.25">
      <c r="A15" s="172"/>
      <c r="B15" s="173">
        <v>44582</v>
      </c>
      <c r="C15" s="7"/>
      <c r="D15" s="16" t="s">
        <v>931</v>
      </c>
      <c r="E15" s="157" t="s">
        <v>915</v>
      </c>
      <c r="F15" s="175" t="s">
        <v>136</v>
      </c>
      <c r="G15" s="47" t="s">
        <v>910</v>
      </c>
      <c r="H15" s="174" t="s">
        <v>770</v>
      </c>
      <c r="I15" s="16" t="s">
        <v>921</v>
      </c>
      <c r="J15" s="6">
        <v>0.45833333333333331</v>
      </c>
      <c r="K15" s="6">
        <v>0.52777777777777779</v>
      </c>
      <c r="L15" s="169">
        <f t="shared" si="1"/>
        <v>6.9444444444444475E-2</v>
      </c>
      <c r="M15" s="170">
        <f t="shared" si="7"/>
        <v>24759</v>
      </c>
      <c r="N15" s="163">
        <v>24782</v>
      </c>
      <c r="O15" s="171">
        <f t="shared" si="2"/>
        <v>23</v>
      </c>
      <c r="Q15" s="5">
        <f>IF(H15="","",VLOOKUP(H15,LOCALIZA!B$5:H$501,7))</f>
        <v>26.3</v>
      </c>
      <c r="R15" s="46">
        <f t="shared" si="5"/>
        <v>-3.3000000000000007</v>
      </c>
      <c r="S15" s="168">
        <f t="shared" si="6"/>
        <v>-0.12547528517110268</v>
      </c>
    </row>
    <row r="16" spans="1:19" ht="30" hidden="1" customHeight="1" x14ac:dyDescent="0.25">
      <c r="A16" s="172"/>
      <c r="B16" s="173">
        <v>44585</v>
      </c>
      <c r="C16" s="7"/>
      <c r="D16" s="16" t="s">
        <v>107</v>
      </c>
      <c r="E16" s="157" t="s">
        <v>915</v>
      </c>
      <c r="F16" s="175" t="s">
        <v>136</v>
      </c>
      <c r="G16" s="47" t="s">
        <v>910</v>
      </c>
      <c r="H16" s="174" t="s">
        <v>770</v>
      </c>
      <c r="I16" s="16" t="s">
        <v>921</v>
      </c>
      <c r="J16" s="6">
        <v>0.375</v>
      </c>
      <c r="K16" s="6">
        <v>0.5</v>
      </c>
      <c r="L16" s="169">
        <f t="shared" si="1"/>
        <v>0.125</v>
      </c>
      <c r="M16" s="170">
        <f t="shared" si="7"/>
        <v>24782</v>
      </c>
      <c r="N16" s="163">
        <v>24805</v>
      </c>
      <c r="O16" s="171">
        <f t="shared" si="2"/>
        <v>23</v>
      </c>
      <c r="Q16" s="5">
        <f>IF(H16="","",VLOOKUP(H16,LOCALIZA!B$5:H$501,7))</f>
        <v>26.3</v>
      </c>
      <c r="R16" s="46">
        <f t="shared" si="5"/>
        <v>-3.3000000000000007</v>
      </c>
      <c r="S16" s="168">
        <f t="shared" si="6"/>
        <v>-0.12547528517110268</v>
      </c>
    </row>
    <row r="17" spans="1:19" ht="30" hidden="1" customHeight="1" x14ac:dyDescent="0.25">
      <c r="A17" s="172"/>
      <c r="B17" s="173">
        <v>44585</v>
      </c>
      <c r="C17" s="7"/>
      <c r="D17" s="16" t="s">
        <v>107</v>
      </c>
      <c r="E17" s="157" t="s">
        <v>920</v>
      </c>
      <c r="F17" s="175" t="s">
        <v>136</v>
      </c>
      <c r="G17" s="47" t="s">
        <v>910</v>
      </c>
      <c r="H17" s="174" t="s">
        <v>770</v>
      </c>
      <c r="I17" s="16" t="s">
        <v>921</v>
      </c>
      <c r="J17" s="6">
        <v>0.60416666666666663</v>
      </c>
      <c r="K17" s="6">
        <v>0.69791666666666663</v>
      </c>
      <c r="L17" s="169">
        <f t="shared" si="1"/>
        <v>9.375E-2</v>
      </c>
      <c r="M17" s="170">
        <f t="shared" si="7"/>
        <v>24805</v>
      </c>
      <c r="N17" s="163">
        <v>24829</v>
      </c>
      <c r="O17" s="171">
        <f t="shared" si="2"/>
        <v>24</v>
      </c>
      <c r="Q17" s="5">
        <f>IF(H17="","",VLOOKUP(H17,LOCALIZA!B$5:H$501,7))</f>
        <v>26.3</v>
      </c>
      <c r="R17" s="46">
        <f t="shared" si="5"/>
        <v>-2.3000000000000007</v>
      </c>
      <c r="S17" s="168">
        <f t="shared" si="6"/>
        <v>-8.745247148288976E-2</v>
      </c>
    </row>
    <row r="18" spans="1:19" ht="30" hidden="1" customHeight="1" x14ac:dyDescent="0.25">
      <c r="A18" s="172"/>
      <c r="B18" s="173">
        <v>44586</v>
      </c>
      <c r="C18" s="7"/>
      <c r="D18" s="16" t="s">
        <v>935</v>
      </c>
      <c r="E18" s="157" t="s">
        <v>915</v>
      </c>
      <c r="F18" s="175" t="s">
        <v>136</v>
      </c>
      <c r="G18" s="47" t="s">
        <v>910</v>
      </c>
      <c r="H18" s="174" t="s">
        <v>770</v>
      </c>
      <c r="I18" s="16" t="s">
        <v>936</v>
      </c>
      <c r="J18" s="6">
        <v>0.41666666666666669</v>
      </c>
      <c r="K18" s="6">
        <v>0.54861111111111105</v>
      </c>
      <c r="L18" s="169">
        <f t="shared" si="1"/>
        <v>0.13194444444444436</v>
      </c>
      <c r="M18" s="170">
        <f t="shared" si="7"/>
        <v>24829</v>
      </c>
      <c r="N18" s="163">
        <v>24853</v>
      </c>
      <c r="O18" s="171">
        <f t="shared" si="2"/>
        <v>24</v>
      </c>
      <c r="Q18" s="5">
        <f>IF(H18="","",VLOOKUP(H18,LOCALIZA!B$5:H$501,7))</f>
        <v>26.3</v>
      </c>
      <c r="R18" s="46">
        <f t="shared" si="5"/>
        <v>-2.3000000000000007</v>
      </c>
      <c r="S18" s="168">
        <f t="shared" si="6"/>
        <v>-8.745247148288976E-2</v>
      </c>
    </row>
    <row r="19" spans="1:19" ht="30" hidden="1" customHeight="1" x14ac:dyDescent="0.25">
      <c r="A19" s="172"/>
      <c r="B19" s="173">
        <v>44587</v>
      </c>
      <c r="C19" s="7"/>
      <c r="D19" s="16" t="s">
        <v>137</v>
      </c>
      <c r="E19" s="157" t="s">
        <v>920</v>
      </c>
      <c r="F19" s="175" t="s">
        <v>136</v>
      </c>
      <c r="G19" s="47" t="s">
        <v>910</v>
      </c>
      <c r="H19" s="174" t="s">
        <v>770</v>
      </c>
      <c r="I19" s="179" t="s">
        <v>960</v>
      </c>
      <c r="J19" s="6">
        <v>0.5</v>
      </c>
      <c r="K19" s="6">
        <v>0.54513888888888895</v>
      </c>
      <c r="L19" s="169">
        <f t="shared" si="1"/>
        <v>4.5138888888888951E-2</v>
      </c>
      <c r="M19" s="170">
        <f t="shared" si="7"/>
        <v>24853</v>
      </c>
      <c r="N19" s="163">
        <v>24874</v>
      </c>
      <c r="O19" s="171">
        <f t="shared" si="2"/>
        <v>21</v>
      </c>
      <c r="Q19" s="5">
        <f>IF(H19="","",VLOOKUP(H19,LOCALIZA!B$5:H$501,7))</f>
        <v>26.3</v>
      </c>
      <c r="R19" s="46">
        <f t="shared" si="5"/>
        <v>-5.3000000000000007</v>
      </c>
      <c r="S19" s="168">
        <f t="shared" si="6"/>
        <v>-0.20152091254752855</v>
      </c>
    </row>
    <row r="20" spans="1:19" ht="30" hidden="1" customHeight="1" x14ac:dyDescent="0.25">
      <c r="A20" s="172"/>
      <c r="B20" s="173">
        <v>44587</v>
      </c>
      <c r="C20" s="7"/>
      <c r="D20" s="16" t="s">
        <v>137</v>
      </c>
      <c r="E20" s="157" t="s">
        <v>920</v>
      </c>
      <c r="F20" s="175" t="s">
        <v>136</v>
      </c>
      <c r="G20" s="47" t="s">
        <v>910</v>
      </c>
      <c r="H20" s="174" t="s">
        <v>770</v>
      </c>
      <c r="I20" s="16" t="s">
        <v>937</v>
      </c>
      <c r="J20" s="6">
        <v>0.66666666666666663</v>
      </c>
      <c r="K20" s="6">
        <v>0.73611111111111116</v>
      </c>
      <c r="L20" s="169">
        <f t="shared" si="1"/>
        <v>6.9444444444444531E-2</v>
      </c>
      <c r="M20" s="170">
        <f t="shared" si="7"/>
        <v>24874</v>
      </c>
      <c r="N20" s="163">
        <v>24895</v>
      </c>
      <c r="O20" s="171">
        <f t="shared" si="2"/>
        <v>21</v>
      </c>
      <c r="Q20" s="5">
        <f>IF(H20="","",VLOOKUP(H20,LOCALIZA!B$5:H$501,7))</f>
        <v>26.3</v>
      </c>
      <c r="R20" s="46">
        <f t="shared" si="5"/>
        <v>-5.3000000000000007</v>
      </c>
      <c r="S20" s="168">
        <f t="shared" si="6"/>
        <v>-0.20152091254752855</v>
      </c>
    </row>
    <row r="21" spans="1:19" ht="30" hidden="1" customHeight="1" x14ac:dyDescent="0.25">
      <c r="A21" s="172"/>
      <c r="B21" s="173">
        <v>44588</v>
      </c>
      <c r="C21" s="7"/>
      <c r="D21" s="16" t="s">
        <v>137</v>
      </c>
      <c r="E21" s="157" t="s">
        <v>920</v>
      </c>
      <c r="F21" s="175" t="s">
        <v>136</v>
      </c>
      <c r="G21" s="47" t="s">
        <v>910</v>
      </c>
      <c r="H21" s="174" t="s">
        <v>770</v>
      </c>
      <c r="I21" s="16" t="s">
        <v>937</v>
      </c>
      <c r="J21" s="6">
        <v>0.58333333333333337</v>
      </c>
      <c r="K21" s="6">
        <v>0.66666666666666663</v>
      </c>
      <c r="L21" s="169">
        <f t="shared" si="1"/>
        <v>8.3333333333333259E-2</v>
      </c>
      <c r="M21" s="170">
        <f t="shared" si="7"/>
        <v>24895</v>
      </c>
      <c r="N21" s="163">
        <v>24916</v>
      </c>
      <c r="O21" s="171">
        <f t="shared" si="2"/>
        <v>21</v>
      </c>
      <c r="Q21" s="5">
        <f>IF(H21="","",VLOOKUP(H21,LOCALIZA!B$5:H$501,7))</f>
        <v>26.3</v>
      </c>
      <c r="R21" s="46">
        <f t="shared" si="5"/>
        <v>-5.3000000000000007</v>
      </c>
      <c r="S21" s="168">
        <f t="shared" si="6"/>
        <v>-0.20152091254752855</v>
      </c>
    </row>
    <row r="22" spans="1:19" ht="39.950000000000003" hidden="1" customHeight="1" x14ac:dyDescent="0.25">
      <c r="A22" s="172"/>
      <c r="B22" s="173">
        <v>44589</v>
      </c>
      <c r="C22" s="7"/>
      <c r="D22" s="16" t="s">
        <v>137</v>
      </c>
      <c r="E22" s="157" t="s">
        <v>24</v>
      </c>
      <c r="F22" s="175" t="s">
        <v>922</v>
      </c>
      <c r="G22" s="47" t="s">
        <v>914</v>
      </c>
      <c r="H22" s="174" t="s">
        <v>233</v>
      </c>
      <c r="I22" s="179" t="s">
        <v>1049</v>
      </c>
      <c r="J22" s="6">
        <v>0.33333333333333331</v>
      </c>
      <c r="K22" s="6">
        <v>0.54166666666666663</v>
      </c>
      <c r="L22" s="169">
        <f t="shared" si="1"/>
        <v>0.20833333333333331</v>
      </c>
      <c r="M22" s="170">
        <f t="shared" si="7"/>
        <v>24916</v>
      </c>
      <c r="N22" s="163">
        <v>25085</v>
      </c>
      <c r="O22" s="171">
        <f t="shared" si="2"/>
        <v>169</v>
      </c>
      <c r="Q22" s="5">
        <f>IF(H22="","",VLOOKUP(H22,LOCALIZA!B$5:H$501,7))</f>
        <v>157.5</v>
      </c>
      <c r="R22" s="46">
        <f t="shared" si="5"/>
        <v>11.5</v>
      </c>
      <c r="S22" s="168">
        <f t="shared" si="6"/>
        <v>7.301587301587302E-2</v>
      </c>
    </row>
    <row r="23" spans="1:19" ht="30" hidden="1" customHeight="1" x14ac:dyDescent="0.25">
      <c r="A23" s="172"/>
      <c r="B23" s="173">
        <v>44589</v>
      </c>
      <c r="C23" s="7"/>
      <c r="D23" s="16" t="s">
        <v>137</v>
      </c>
      <c r="E23" s="157" t="s">
        <v>920</v>
      </c>
      <c r="F23" s="175" t="s">
        <v>136</v>
      </c>
      <c r="G23" s="47" t="s">
        <v>910</v>
      </c>
      <c r="H23" s="174" t="s">
        <v>770</v>
      </c>
      <c r="I23" s="16" t="s">
        <v>937</v>
      </c>
      <c r="J23" s="6">
        <v>0.66666666666666663</v>
      </c>
      <c r="K23" s="6">
        <v>0.75</v>
      </c>
      <c r="L23" s="169">
        <f t="shared" si="1"/>
        <v>8.333333333333337E-2</v>
      </c>
      <c r="M23" s="170">
        <f t="shared" si="7"/>
        <v>25085</v>
      </c>
      <c r="N23" s="163">
        <v>25106</v>
      </c>
      <c r="O23" s="171">
        <f t="shared" si="2"/>
        <v>21</v>
      </c>
      <c r="Q23" s="5">
        <f>IF(H23="","",VLOOKUP(H23,LOCALIZA!B$5:H$501,7))</f>
        <v>26.3</v>
      </c>
      <c r="R23" s="46">
        <f t="shared" si="5"/>
        <v>-5.3000000000000007</v>
      </c>
      <c r="S23" s="168">
        <f t="shared" si="6"/>
        <v>-0.20152091254752855</v>
      </c>
    </row>
    <row r="24" spans="1:19" ht="30" hidden="1" customHeight="1" x14ac:dyDescent="0.25">
      <c r="A24" s="172"/>
      <c r="B24" s="173">
        <v>44592</v>
      </c>
      <c r="C24" s="7"/>
      <c r="D24" s="16" t="s">
        <v>137</v>
      </c>
      <c r="E24" s="157" t="s">
        <v>137</v>
      </c>
      <c r="F24" s="175" t="s">
        <v>136</v>
      </c>
      <c r="G24" s="47" t="s">
        <v>910</v>
      </c>
      <c r="H24" s="174" t="s">
        <v>770</v>
      </c>
      <c r="I24" s="179" t="s">
        <v>961</v>
      </c>
      <c r="J24" s="6">
        <v>0.66666666666666663</v>
      </c>
      <c r="K24" s="6">
        <v>0.75</v>
      </c>
      <c r="L24" s="169">
        <f t="shared" si="1"/>
        <v>8.333333333333337E-2</v>
      </c>
      <c r="M24" s="170">
        <f t="shared" si="7"/>
        <v>25106</v>
      </c>
      <c r="N24" s="163">
        <v>25129</v>
      </c>
      <c r="O24" s="171">
        <f t="shared" si="2"/>
        <v>23</v>
      </c>
      <c r="Q24" s="5">
        <f>IF(H24="","",VLOOKUP(H24,LOCALIZA!B$5:H$501,7))</f>
        <v>26.3</v>
      </c>
      <c r="R24" s="46">
        <f t="shared" si="5"/>
        <v>-3.3000000000000007</v>
      </c>
      <c r="S24" s="168">
        <f t="shared" si="6"/>
        <v>-0.12547528517110268</v>
      </c>
    </row>
    <row r="25" spans="1:19" ht="30" hidden="1" customHeight="1" x14ac:dyDescent="0.25">
      <c r="A25" s="172"/>
      <c r="B25" s="173">
        <v>44593</v>
      </c>
      <c r="C25" s="7"/>
      <c r="D25" s="16" t="s">
        <v>137</v>
      </c>
      <c r="E25" s="157" t="s">
        <v>920</v>
      </c>
      <c r="F25" s="175" t="s">
        <v>136</v>
      </c>
      <c r="G25" s="47" t="s">
        <v>910</v>
      </c>
      <c r="H25" s="174" t="s">
        <v>770</v>
      </c>
      <c r="I25" s="179" t="s">
        <v>960</v>
      </c>
      <c r="J25" s="6">
        <v>0.54166666666666663</v>
      </c>
      <c r="K25" s="6">
        <v>0.625</v>
      </c>
      <c r="L25" s="169">
        <f t="shared" si="1"/>
        <v>8.333333333333337E-2</v>
      </c>
      <c r="M25" s="170">
        <f t="shared" si="7"/>
        <v>25129</v>
      </c>
      <c r="N25" s="163">
        <v>25150</v>
      </c>
      <c r="O25" s="171">
        <f t="shared" si="2"/>
        <v>21</v>
      </c>
      <c r="Q25" s="5">
        <f>IF(H25="","",VLOOKUP(H25,LOCALIZA!B$5:H$501,7))</f>
        <v>26.3</v>
      </c>
      <c r="R25" s="46">
        <f t="shared" si="5"/>
        <v>-5.3000000000000007</v>
      </c>
      <c r="S25" s="168">
        <f t="shared" si="6"/>
        <v>-0.20152091254752855</v>
      </c>
    </row>
    <row r="26" spans="1:19" ht="30" hidden="1" customHeight="1" x14ac:dyDescent="0.25">
      <c r="A26" s="172"/>
      <c r="B26" s="173">
        <v>44594</v>
      </c>
      <c r="C26" s="7"/>
      <c r="D26" s="16" t="s">
        <v>137</v>
      </c>
      <c r="E26" s="157" t="s">
        <v>920</v>
      </c>
      <c r="F26" s="175" t="s">
        <v>136</v>
      </c>
      <c r="G26" s="47" t="s">
        <v>910</v>
      </c>
      <c r="H26" s="174" t="s">
        <v>770</v>
      </c>
      <c r="I26" s="16" t="s">
        <v>937</v>
      </c>
      <c r="J26" s="6">
        <v>0.625</v>
      </c>
      <c r="K26" s="6">
        <v>0.70833333333333337</v>
      </c>
      <c r="L26" s="169">
        <f t="shared" si="1"/>
        <v>8.333333333333337E-2</v>
      </c>
      <c r="M26" s="170">
        <f t="shared" si="7"/>
        <v>25150</v>
      </c>
      <c r="N26" s="163">
        <v>25171</v>
      </c>
      <c r="O26" s="171">
        <f t="shared" si="2"/>
        <v>21</v>
      </c>
      <c r="Q26" s="5">
        <f>IF(H26="","",VLOOKUP(H26,LOCALIZA!B$5:H$501,7))</f>
        <v>26.3</v>
      </c>
      <c r="R26" s="46">
        <f t="shared" si="5"/>
        <v>-5.3000000000000007</v>
      </c>
      <c r="S26" s="168">
        <f t="shared" si="6"/>
        <v>-0.20152091254752855</v>
      </c>
    </row>
    <row r="27" spans="1:19" ht="30" hidden="1" customHeight="1" x14ac:dyDescent="0.25">
      <c r="A27" s="172"/>
      <c r="B27" s="173">
        <v>44595</v>
      </c>
      <c r="C27" s="7"/>
      <c r="D27" s="16" t="s">
        <v>137</v>
      </c>
      <c r="E27" s="157" t="s">
        <v>920</v>
      </c>
      <c r="F27" s="175" t="s">
        <v>136</v>
      </c>
      <c r="G27" s="47" t="s">
        <v>910</v>
      </c>
      <c r="H27" s="174" t="s">
        <v>770</v>
      </c>
      <c r="I27" s="16" t="s">
        <v>937</v>
      </c>
      <c r="J27" s="6">
        <v>0.625</v>
      </c>
      <c r="K27" s="6">
        <v>0.72916666666666663</v>
      </c>
      <c r="L27" s="169">
        <f t="shared" si="1"/>
        <v>0.10416666666666663</v>
      </c>
      <c r="M27" s="170">
        <f t="shared" si="7"/>
        <v>25171</v>
      </c>
      <c r="N27" s="163">
        <v>25192</v>
      </c>
      <c r="O27" s="171">
        <f t="shared" si="2"/>
        <v>21</v>
      </c>
      <c r="Q27" s="5">
        <f>IF(H27="","",VLOOKUP(H27,LOCALIZA!B$5:H$501,7))</f>
        <v>26.3</v>
      </c>
      <c r="R27" s="46">
        <f t="shared" si="5"/>
        <v>-5.3000000000000007</v>
      </c>
      <c r="S27" s="168">
        <f t="shared" si="6"/>
        <v>-0.20152091254752855</v>
      </c>
    </row>
    <row r="28" spans="1:19" ht="30" hidden="1" customHeight="1" x14ac:dyDescent="0.25">
      <c r="A28" s="172"/>
      <c r="B28" s="173">
        <v>44596</v>
      </c>
      <c r="C28" s="7"/>
      <c r="D28" s="16" t="s">
        <v>137</v>
      </c>
      <c r="E28" s="157" t="s">
        <v>920</v>
      </c>
      <c r="F28" s="175" t="s">
        <v>136</v>
      </c>
      <c r="G28" s="47" t="s">
        <v>910</v>
      </c>
      <c r="H28" s="174" t="s">
        <v>770</v>
      </c>
      <c r="I28" s="179" t="s">
        <v>960</v>
      </c>
      <c r="J28" s="6">
        <v>0.625</v>
      </c>
      <c r="K28" s="6">
        <v>0.75</v>
      </c>
      <c r="L28" s="169">
        <f t="shared" si="1"/>
        <v>0.125</v>
      </c>
      <c r="M28" s="170">
        <f t="shared" si="7"/>
        <v>25192</v>
      </c>
      <c r="N28" s="163">
        <v>25213</v>
      </c>
      <c r="O28" s="171">
        <f t="shared" si="2"/>
        <v>21</v>
      </c>
      <c r="Q28" s="5">
        <f>IF(H28="","",VLOOKUP(H28,LOCALIZA!B$5:H$501,7))</f>
        <v>26.3</v>
      </c>
      <c r="R28" s="46">
        <f t="shared" si="5"/>
        <v>-5.3000000000000007</v>
      </c>
      <c r="S28" s="168">
        <f t="shared" si="6"/>
        <v>-0.20152091254752855</v>
      </c>
    </row>
    <row r="29" spans="1:19" ht="30" hidden="1" customHeight="1" x14ac:dyDescent="0.25">
      <c r="A29" s="172"/>
      <c r="B29" s="173">
        <v>44600</v>
      </c>
      <c r="C29" s="7"/>
      <c r="D29" s="16" t="s">
        <v>137</v>
      </c>
      <c r="E29" s="157" t="s">
        <v>920</v>
      </c>
      <c r="F29" s="175" t="s">
        <v>136</v>
      </c>
      <c r="G29" s="47" t="s">
        <v>910</v>
      </c>
      <c r="H29" s="174" t="s">
        <v>770</v>
      </c>
      <c r="I29" s="179" t="s">
        <v>960</v>
      </c>
      <c r="J29" s="6">
        <v>0.54166666666666663</v>
      </c>
      <c r="K29" s="6">
        <v>0.62847222222222221</v>
      </c>
      <c r="L29" s="169">
        <f t="shared" si="1"/>
        <v>8.680555555555558E-2</v>
      </c>
      <c r="M29" s="170">
        <f t="shared" si="7"/>
        <v>25213</v>
      </c>
      <c r="N29" s="163">
        <v>25234</v>
      </c>
      <c r="O29" s="171">
        <f t="shared" si="2"/>
        <v>21</v>
      </c>
      <c r="Q29" s="5">
        <f>IF(H29="","",VLOOKUP(H29,LOCALIZA!B$5:H$501,7))</f>
        <v>26.3</v>
      </c>
      <c r="R29" s="46">
        <f t="shared" si="5"/>
        <v>-5.3000000000000007</v>
      </c>
      <c r="S29" s="168">
        <f t="shared" si="6"/>
        <v>-0.20152091254752855</v>
      </c>
    </row>
    <row r="30" spans="1:19" ht="30" hidden="1" customHeight="1" x14ac:dyDescent="0.25">
      <c r="A30" s="172"/>
      <c r="B30" s="173">
        <v>44601</v>
      </c>
      <c r="C30" s="7"/>
      <c r="D30" s="16" t="s">
        <v>137</v>
      </c>
      <c r="E30" s="180" t="s">
        <v>913</v>
      </c>
      <c r="F30" s="175" t="s">
        <v>0</v>
      </c>
      <c r="G30" s="47" t="s">
        <v>924</v>
      </c>
      <c r="H30" s="174" t="s">
        <v>714</v>
      </c>
      <c r="I30" s="177" t="s">
        <v>962</v>
      </c>
      <c r="J30" s="6">
        <v>0.625</v>
      </c>
      <c r="K30" s="6">
        <v>0.66597222222222219</v>
      </c>
      <c r="L30" s="169">
        <f t="shared" si="1"/>
        <v>4.0972222222222188E-2</v>
      </c>
      <c r="M30" s="170">
        <v>25234</v>
      </c>
      <c r="N30" s="163">
        <v>25251</v>
      </c>
      <c r="O30" s="171">
        <f t="shared" si="2"/>
        <v>17</v>
      </c>
      <c r="Q30" s="5">
        <f>IF(H30="","",VLOOKUP(H30,LOCALIZA!B$5:H$501,7))</f>
        <v>9.5</v>
      </c>
      <c r="R30" s="46">
        <f t="shared" si="5"/>
        <v>7.5</v>
      </c>
      <c r="S30" s="168">
        <f t="shared" si="6"/>
        <v>0.78947368421052633</v>
      </c>
    </row>
    <row r="31" spans="1:19" s="188" customFormat="1" ht="50.1" hidden="1" customHeight="1" x14ac:dyDescent="0.25">
      <c r="A31" s="181" t="s">
        <v>919</v>
      </c>
      <c r="B31" s="182">
        <v>44602</v>
      </c>
      <c r="C31" s="183"/>
      <c r="D31" s="47" t="s">
        <v>137</v>
      </c>
      <c r="E31" s="184" t="s">
        <v>24</v>
      </c>
      <c r="F31" s="175" t="s">
        <v>922</v>
      </c>
      <c r="G31" s="47" t="s">
        <v>213</v>
      </c>
      <c r="H31" s="174" t="s">
        <v>213</v>
      </c>
      <c r="I31" s="185" t="s">
        <v>1050</v>
      </c>
      <c r="J31" s="186">
        <v>0.5</v>
      </c>
      <c r="K31" s="186">
        <v>0.64583333333333337</v>
      </c>
      <c r="L31" s="169">
        <f t="shared" si="1"/>
        <v>0.14583333333333337</v>
      </c>
      <c r="M31" s="170">
        <f t="shared" si="7"/>
        <v>25251</v>
      </c>
      <c r="N31" s="187">
        <v>25301</v>
      </c>
      <c r="O31" s="171">
        <f t="shared" si="2"/>
        <v>50</v>
      </c>
      <c r="Q31" s="189">
        <f>IF(H31="","",VLOOKUP(H31,LOCALIZA!B$5:H$501,7))</f>
        <v>3.2</v>
      </c>
      <c r="R31" s="190">
        <f t="shared" si="5"/>
        <v>46.8</v>
      </c>
      <c r="S31" s="191">
        <f t="shared" si="6"/>
        <v>14.624999999999998</v>
      </c>
    </row>
    <row r="32" spans="1:19" ht="30" hidden="1" customHeight="1" x14ac:dyDescent="0.25">
      <c r="A32" s="172"/>
      <c r="B32" s="173">
        <v>44602</v>
      </c>
      <c r="C32" s="7"/>
      <c r="D32" s="16" t="s">
        <v>137</v>
      </c>
      <c r="E32" s="157" t="s">
        <v>24</v>
      </c>
      <c r="F32" s="175" t="s">
        <v>922</v>
      </c>
      <c r="G32" s="47" t="s">
        <v>910</v>
      </c>
      <c r="H32" s="174" t="s">
        <v>770</v>
      </c>
      <c r="I32" s="16" t="s">
        <v>939</v>
      </c>
      <c r="J32" s="6">
        <v>0.66666666666666663</v>
      </c>
      <c r="K32" s="6">
        <v>0.71875</v>
      </c>
      <c r="L32" s="169">
        <f t="shared" si="1"/>
        <v>5.208333333333337E-2</v>
      </c>
      <c r="M32" s="170">
        <f t="shared" si="7"/>
        <v>25301</v>
      </c>
      <c r="N32" s="163">
        <v>25322</v>
      </c>
      <c r="O32" s="171">
        <f t="shared" si="2"/>
        <v>21</v>
      </c>
      <c r="Q32" s="5">
        <f>IF(H32="","",VLOOKUP(H32,LOCALIZA!B$5:H$501,7))</f>
        <v>26.3</v>
      </c>
      <c r="R32" s="46">
        <f t="shared" si="5"/>
        <v>-5.3000000000000007</v>
      </c>
      <c r="S32" s="168">
        <f t="shared" si="6"/>
        <v>-0.20152091254752855</v>
      </c>
    </row>
    <row r="33" spans="1:19" s="188" customFormat="1" ht="30" hidden="1" customHeight="1" x14ac:dyDescent="0.25">
      <c r="A33" s="181"/>
      <c r="B33" s="182">
        <v>44603</v>
      </c>
      <c r="C33" s="183"/>
      <c r="D33" s="47" t="s">
        <v>137</v>
      </c>
      <c r="E33" s="184" t="s">
        <v>940</v>
      </c>
      <c r="F33" s="175" t="s">
        <v>941</v>
      </c>
      <c r="G33" s="47" t="s">
        <v>910</v>
      </c>
      <c r="H33" s="174" t="s">
        <v>770</v>
      </c>
      <c r="I33" s="195" t="s">
        <v>1051</v>
      </c>
      <c r="J33" s="186">
        <v>0.63194444444444442</v>
      </c>
      <c r="K33" s="186">
        <v>0.70833333333333337</v>
      </c>
      <c r="L33" s="169">
        <f t="shared" si="1"/>
        <v>7.6388888888888951E-2</v>
      </c>
      <c r="M33" s="170">
        <f t="shared" si="7"/>
        <v>25322</v>
      </c>
      <c r="N33" s="187">
        <v>25343</v>
      </c>
      <c r="O33" s="171">
        <f t="shared" si="2"/>
        <v>21</v>
      </c>
      <c r="Q33" s="189">
        <f>IF(H33="","",VLOOKUP(H33,LOCALIZA!B$5:H$501,7))</f>
        <v>26.3</v>
      </c>
      <c r="R33" s="190">
        <f t="shared" si="5"/>
        <v>-5.3000000000000007</v>
      </c>
      <c r="S33" s="191">
        <f t="shared" si="6"/>
        <v>-0.20152091254752855</v>
      </c>
    </row>
    <row r="34" spans="1:19" ht="30" hidden="1" customHeight="1" x14ac:dyDescent="0.25">
      <c r="A34" s="172"/>
      <c r="B34" s="173">
        <v>44606</v>
      </c>
      <c r="C34" s="7"/>
      <c r="D34" s="16" t="s">
        <v>137</v>
      </c>
      <c r="E34" s="157" t="s">
        <v>103</v>
      </c>
      <c r="F34" s="175" t="s">
        <v>136</v>
      </c>
      <c r="G34" s="47" t="s">
        <v>910</v>
      </c>
      <c r="H34" s="174" t="s">
        <v>770</v>
      </c>
      <c r="I34" s="16" t="s">
        <v>937</v>
      </c>
      <c r="J34" s="6">
        <v>0.625</v>
      </c>
      <c r="K34" s="6">
        <v>0.70833333333333337</v>
      </c>
      <c r="L34" s="169">
        <f t="shared" si="1"/>
        <v>8.333333333333337E-2</v>
      </c>
      <c r="M34" s="170">
        <f t="shared" si="7"/>
        <v>25343</v>
      </c>
      <c r="N34" s="163">
        <v>25364</v>
      </c>
      <c r="O34" s="171">
        <f t="shared" si="2"/>
        <v>21</v>
      </c>
      <c r="Q34" s="5">
        <f>IF(H34="","",VLOOKUP(H34,LOCALIZA!B$5:H$501,7))</f>
        <v>26.3</v>
      </c>
      <c r="R34" s="46">
        <f t="shared" si="5"/>
        <v>-5.3000000000000007</v>
      </c>
      <c r="S34" s="168">
        <f t="shared" si="6"/>
        <v>-0.20152091254752855</v>
      </c>
    </row>
    <row r="35" spans="1:19" ht="30" hidden="1" customHeight="1" x14ac:dyDescent="0.25">
      <c r="A35" s="172"/>
      <c r="B35" s="173">
        <v>44607</v>
      </c>
      <c r="C35" s="7"/>
      <c r="D35" s="16" t="s">
        <v>137</v>
      </c>
      <c r="E35" s="157" t="s">
        <v>920</v>
      </c>
      <c r="F35" s="175" t="s">
        <v>204</v>
      </c>
      <c r="G35" s="47" t="s">
        <v>910</v>
      </c>
      <c r="H35" s="174" t="s">
        <v>770</v>
      </c>
      <c r="I35" s="179" t="s">
        <v>960</v>
      </c>
      <c r="J35" s="6">
        <v>0.54166666666666663</v>
      </c>
      <c r="K35" s="6">
        <v>0.58263888888888882</v>
      </c>
      <c r="L35" s="169">
        <f t="shared" si="1"/>
        <v>4.0972222222222188E-2</v>
      </c>
      <c r="M35" s="170">
        <f t="shared" si="7"/>
        <v>25364</v>
      </c>
      <c r="N35" s="163">
        <v>25385</v>
      </c>
      <c r="O35" s="171">
        <f t="shared" si="2"/>
        <v>21</v>
      </c>
      <c r="Q35" s="5">
        <f>IF(H35="","",VLOOKUP(H35,LOCALIZA!B$5:H$501,7))</f>
        <v>26.3</v>
      </c>
      <c r="R35" s="46">
        <f t="shared" si="5"/>
        <v>-5.3000000000000007</v>
      </c>
      <c r="S35" s="168">
        <f t="shared" si="6"/>
        <v>-0.20152091254752855</v>
      </c>
    </row>
    <row r="36" spans="1:19" s="188" customFormat="1" ht="39.950000000000003" hidden="1" customHeight="1" x14ac:dyDescent="0.25">
      <c r="A36" s="181"/>
      <c r="B36" s="182">
        <v>44608</v>
      </c>
      <c r="C36" s="183"/>
      <c r="D36" s="47" t="s">
        <v>137</v>
      </c>
      <c r="E36" s="184" t="s">
        <v>942</v>
      </c>
      <c r="F36" s="175" t="s">
        <v>943</v>
      </c>
      <c r="G36" s="47" t="s">
        <v>910</v>
      </c>
      <c r="H36" s="174" t="s">
        <v>702</v>
      </c>
      <c r="I36" s="185" t="s">
        <v>1052</v>
      </c>
      <c r="J36" s="186">
        <v>0.41666666666666669</v>
      </c>
      <c r="K36" s="186">
        <v>0.5</v>
      </c>
      <c r="L36" s="169">
        <f t="shared" si="1"/>
        <v>8.3333333333333315E-2</v>
      </c>
      <c r="M36" s="170">
        <f t="shared" si="7"/>
        <v>25385</v>
      </c>
      <c r="N36" s="187">
        <v>25406</v>
      </c>
      <c r="O36" s="171">
        <f t="shared" si="2"/>
        <v>21</v>
      </c>
      <c r="Q36" s="189">
        <f>IF(H36="","",VLOOKUP(H36,LOCALIZA!B$5:H$501,7))</f>
        <v>21</v>
      </c>
      <c r="R36" s="190">
        <f t="shared" si="5"/>
        <v>0</v>
      </c>
      <c r="S36" s="191">
        <f t="shared" si="6"/>
        <v>0</v>
      </c>
    </row>
    <row r="37" spans="1:19" ht="30" hidden="1" customHeight="1" x14ac:dyDescent="0.25">
      <c r="A37" s="172"/>
      <c r="B37" s="173">
        <v>44608</v>
      </c>
      <c r="C37" s="7"/>
      <c r="D37" s="16" t="s">
        <v>137</v>
      </c>
      <c r="E37" s="157" t="s">
        <v>920</v>
      </c>
      <c r="F37" s="175" t="s">
        <v>136</v>
      </c>
      <c r="G37" s="47" t="s">
        <v>910</v>
      </c>
      <c r="H37" s="174" t="s">
        <v>770</v>
      </c>
      <c r="I37" s="16" t="s">
        <v>937</v>
      </c>
      <c r="J37" s="6">
        <v>0.52083333333333337</v>
      </c>
      <c r="K37" s="6">
        <v>0.57638888888888895</v>
      </c>
      <c r="L37" s="169">
        <f t="shared" si="1"/>
        <v>5.555555555555558E-2</v>
      </c>
      <c r="M37" s="170">
        <f t="shared" si="7"/>
        <v>25406</v>
      </c>
      <c r="N37" s="163">
        <v>25427</v>
      </c>
      <c r="O37" s="171">
        <f t="shared" si="2"/>
        <v>21</v>
      </c>
      <c r="Q37" s="5">
        <f>IF(H37="","",VLOOKUP(H37,LOCALIZA!B$5:H$501,7))</f>
        <v>26.3</v>
      </c>
      <c r="R37" s="46">
        <f t="shared" si="5"/>
        <v>-5.3000000000000007</v>
      </c>
      <c r="S37" s="168">
        <f t="shared" si="6"/>
        <v>-0.20152091254752855</v>
      </c>
    </row>
    <row r="38" spans="1:19" ht="30" hidden="1" customHeight="1" x14ac:dyDescent="0.25">
      <c r="A38" s="172"/>
      <c r="B38" s="173">
        <v>44609</v>
      </c>
      <c r="C38" s="7"/>
      <c r="D38" s="16" t="s">
        <v>137</v>
      </c>
      <c r="E38" s="157" t="s">
        <v>920</v>
      </c>
      <c r="F38" s="175" t="s">
        <v>136</v>
      </c>
      <c r="G38" s="47" t="s">
        <v>910</v>
      </c>
      <c r="H38" s="174" t="s">
        <v>770</v>
      </c>
      <c r="I38" s="16" t="s">
        <v>937</v>
      </c>
      <c r="J38" s="6">
        <v>0.625</v>
      </c>
      <c r="K38" s="6">
        <v>0.70833333333333337</v>
      </c>
      <c r="L38" s="169">
        <f t="shared" si="1"/>
        <v>8.333333333333337E-2</v>
      </c>
      <c r="M38" s="170">
        <f t="shared" si="7"/>
        <v>25427</v>
      </c>
      <c r="N38" s="163">
        <v>25448</v>
      </c>
      <c r="O38" s="171">
        <f t="shared" si="2"/>
        <v>21</v>
      </c>
      <c r="Q38" s="5">
        <f>IF(H38="","",VLOOKUP(H38,LOCALIZA!B$5:H$501,7))</f>
        <v>26.3</v>
      </c>
      <c r="R38" s="46">
        <f t="shared" si="5"/>
        <v>-5.3000000000000007</v>
      </c>
      <c r="S38" s="168">
        <f t="shared" si="6"/>
        <v>-0.20152091254752855</v>
      </c>
    </row>
    <row r="39" spans="1:19" ht="30" hidden="1" customHeight="1" x14ac:dyDescent="0.25">
      <c r="A39" s="172"/>
      <c r="B39" s="173">
        <v>44610</v>
      </c>
      <c r="C39" s="7"/>
      <c r="D39" s="16" t="s">
        <v>137</v>
      </c>
      <c r="E39" s="157" t="s">
        <v>920</v>
      </c>
      <c r="F39" s="175" t="s">
        <v>136</v>
      </c>
      <c r="G39" s="47" t="s">
        <v>910</v>
      </c>
      <c r="H39" s="174" t="s">
        <v>770</v>
      </c>
      <c r="I39" s="179" t="s">
        <v>960</v>
      </c>
      <c r="J39" s="6">
        <v>0.59375</v>
      </c>
      <c r="K39" s="6">
        <v>0.63888888888888895</v>
      </c>
      <c r="L39" s="169">
        <f t="shared" si="1"/>
        <v>4.5138888888888951E-2</v>
      </c>
      <c r="M39" s="170">
        <f t="shared" si="7"/>
        <v>25448</v>
      </c>
      <c r="N39" s="163">
        <v>25469</v>
      </c>
      <c r="O39" s="171">
        <f t="shared" si="2"/>
        <v>21</v>
      </c>
      <c r="Q39" s="5">
        <f>IF(H39="","",VLOOKUP(H39,LOCALIZA!B$5:H$501,7))</f>
        <v>26.3</v>
      </c>
      <c r="R39" s="46">
        <f t="shared" si="5"/>
        <v>-5.3000000000000007</v>
      </c>
      <c r="S39" s="168">
        <f t="shared" si="6"/>
        <v>-0.20152091254752855</v>
      </c>
    </row>
    <row r="40" spans="1:19" ht="50.1" hidden="1" customHeight="1" x14ac:dyDescent="0.25">
      <c r="A40" s="172"/>
      <c r="B40" s="173">
        <v>44613</v>
      </c>
      <c r="C40" s="7"/>
      <c r="D40" s="16" t="s">
        <v>137</v>
      </c>
      <c r="E40" s="157" t="s">
        <v>24</v>
      </c>
      <c r="F40" s="175" t="s">
        <v>922</v>
      </c>
      <c r="G40" s="47" t="s">
        <v>914</v>
      </c>
      <c r="H40" s="174" t="s">
        <v>914</v>
      </c>
      <c r="I40" s="179" t="s">
        <v>1053</v>
      </c>
      <c r="J40" s="6">
        <v>0.33333333333333331</v>
      </c>
      <c r="K40" s="6">
        <v>0.625</v>
      </c>
      <c r="L40" s="169">
        <f t="shared" si="1"/>
        <v>0.29166666666666669</v>
      </c>
      <c r="M40" s="170">
        <f t="shared" si="7"/>
        <v>25469</v>
      </c>
      <c r="N40" s="163">
        <v>25629</v>
      </c>
      <c r="O40" s="171">
        <f t="shared" si="2"/>
        <v>160</v>
      </c>
      <c r="Q40" s="5">
        <f>IF(H40="","",VLOOKUP(H40,LOCALIZA!B$5:H$501,7))</f>
        <v>3.2</v>
      </c>
      <c r="R40" s="46">
        <f t="shared" si="5"/>
        <v>156.80000000000001</v>
      </c>
      <c r="S40" s="168">
        <f t="shared" si="6"/>
        <v>49</v>
      </c>
    </row>
    <row r="41" spans="1:19" ht="30" hidden="1" customHeight="1" x14ac:dyDescent="0.25">
      <c r="A41" s="172"/>
      <c r="B41" s="173">
        <v>44614</v>
      </c>
      <c r="C41" s="7"/>
      <c r="D41" s="16" t="s">
        <v>137</v>
      </c>
      <c r="E41" s="157" t="s">
        <v>915</v>
      </c>
      <c r="F41" s="175" t="s">
        <v>204</v>
      </c>
      <c r="G41" s="47" t="s">
        <v>910</v>
      </c>
      <c r="H41" s="174" t="s">
        <v>770</v>
      </c>
      <c r="I41" s="179" t="s">
        <v>960</v>
      </c>
      <c r="J41" s="6">
        <v>0.51041666666666663</v>
      </c>
      <c r="K41" s="6">
        <v>0.58333333333333337</v>
      </c>
      <c r="L41" s="169">
        <f t="shared" si="1"/>
        <v>7.2916666666666741E-2</v>
      </c>
      <c r="M41" s="170">
        <f t="shared" si="7"/>
        <v>25629</v>
      </c>
      <c r="N41" s="163">
        <v>25650</v>
      </c>
      <c r="O41" s="171">
        <f t="shared" si="2"/>
        <v>21</v>
      </c>
      <c r="Q41" s="5">
        <f>IF(H41="","",VLOOKUP(H41,LOCALIZA!B$5:H$501,7))</f>
        <v>26.3</v>
      </c>
      <c r="R41" s="46">
        <f t="shared" si="5"/>
        <v>-5.3000000000000007</v>
      </c>
      <c r="S41" s="168">
        <f t="shared" si="6"/>
        <v>-0.20152091254752855</v>
      </c>
    </row>
    <row r="42" spans="1:19" ht="30" hidden="1" customHeight="1" x14ac:dyDescent="0.25">
      <c r="A42" s="172"/>
      <c r="B42" s="173">
        <v>44615</v>
      </c>
      <c r="C42" s="7"/>
      <c r="D42" s="16" t="s">
        <v>137</v>
      </c>
      <c r="E42" s="157" t="s">
        <v>915</v>
      </c>
      <c r="F42" s="175" t="s">
        <v>136</v>
      </c>
      <c r="G42" s="47" t="s">
        <v>910</v>
      </c>
      <c r="H42" s="174" t="s">
        <v>770</v>
      </c>
      <c r="I42" s="178" t="s">
        <v>963</v>
      </c>
      <c r="J42" s="6">
        <v>0.375</v>
      </c>
      <c r="K42" s="6">
        <v>0.46180555555555558</v>
      </c>
      <c r="L42" s="169">
        <f t="shared" si="1"/>
        <v>8.680555555555558E-2</v>
      </c>
      <c r="M42" s="170">
        <f t="shared" si="7"/>
        <v>25650</v>
      </c>
      <c r="N42" s="163">
        <v>25671</v>
      </c>
      <c r="O42" s="171">
        <f t="shared" si="2"/>
        <v>21</v>
      </c>
      <c r="Q42" s="5">
        <f>IF(H42="","",VLOOKUP(H42,LOCALIZA!B$5:H$501,7))</f>
        <v>26.3</v>
      </c>
      <c r="R42" s="46">
        <f t="shared" si="5"/>
        <v>-5.3000000000000007</v>
      </c>
      <c r="S42" s="168">
        <f t="shared" si="6"/>
        <v>-0.20152091254752855</v>
      </c>
    </row>
    <row r="43" spans="1:19" ht="30" hidden="1" customHeight="1" x14ac:dyDescent="0.25">
      <c r="A43" s="172"/>
      <c r="B43" s="173">
        <v>44616</v>
      </c>
      <c r="C43" s="7"/>
      <c r="D43" s="16" t="s">
        <v>137</v>
      </c>
      <c r="E43" s="157" t="s">
        <v>915</v>
      </c>
      <c r="F43" s="175" t="s">
        <v>204</v>
      </c>
      <c r="G43" s="47" t="s">
        <v>910</v>
      </c>
      <c r="H43" s="174" t="s">
        <v>770</v>
      </c>
      <c r="I43" s="179" t="s">
        <v>960</v>
      </c>
      <c r="J43" s="6">
        <v>0.58333333333333337</v>
      </c>
      <c r="K43" s="6">
        <v>0.66666666666666663</v>
      </c>
      <c r="L43" s="169">
        <f t="shared" si="1"/>
        <v>8.3333333333333259E-2</v>
      </c>
      <c r="M43" s="170">
        <f t="shared" si="7"/>
        <v>25671</v>
      </c>
      <c r="N43" s="163">
        <v>25692</v>
      </c>
      <c r="O43" s="171">
        <f t="shared" si="2"/>
        <v>21</v>
      </c>
      <c r="Q43" s="5">
        <f>IF(H43="","",VLOOKUP(H43,LOCALIZA!B$5:H$501,7))</f>
        <v>26.3</v>
      </c>
      <c r="R43" s="46">
        <f t="shared" si="5"/>
        <v>-5.3000000000000007</v>
      </c>
      <c r="S43" s="168">
        <f t="shared" si="6"/>
        <v>-0.20152091254752855</v>
      </c>
    </row>
    <row r="44" spans="1:19" ht="30" hidden="1" customHeight="1" x14ac:dyDescent="0.25">
      <c r="A44" s="172"/>
      <c r="B44" s="173">
        <v>44617</v>
      </c>
      <c r="C44" s="7"/>
      <c r="D44" s="16" t="s">
        <v>137</v>
      </c>
      <c r="E44" s="157" t="s">
        <v>915</v>
      </c>
      <c r="F44" s="175" t="s">
        <v>136</v>
      </c>
      <c r="G44" s="47" t="s">
        <v>910</v>
      </c>
      <c r="H44" s="174" t="s">
        <v>770</v>
      </c>
      <c r="I44" s="179" t="s">
        <v>960</v>
      </c>
      <c r="J44" s="6">
        <v>0.58333333333333337</v>
      </c>
      <c r="K44" s="6">
        <v>0.65625</v>
      </c>
      <c r="L44" s="169">
        <f t="shared" si="1"/>
        <v>7.291666666666663E-2</v>
      </c>
      <c r="M44" s="170">
        <f t="shared" si="7"/>
        <v>25692</v>
      </c>
      <c r="N44" s="163">
        <v>25713</v>
      </c>
      <c r="O44" s="171">
        <f t="shared" si="2"/>
        <v>21</v>
      </c>
      <c r="Q44" s="5">
        <f>IF(H44="","",VLOOKUP(H44,LOCALIZA!B$5:H$501,7))</f>
        <v>26.3</v>
      </c>
      <c r="R44" s="46">
        <f t="shared" si="5"/>
        <v>-5.3000000000000007</v>
      </c>
      <c r="S44" s="168">
        <f t="shared" si="6"/>
        <v>-0.20152091254752855</v>
      </c>
    </row>
    <row r="45" spans="1:19" ht="30" hidden="1" customHeight="1" x14ac:dyDescent="0.25">
      <c r="A45" s="172"/>
      <c r="B45" s="173">
        <v>44627</v>
      </c>
      <c r="C45" s="7"/>
      <c r="D45" s="16" t="s">
        <v>137</v>
      </c>
      <c r="E45" s="157" t="s">
        <v>915</v>
      </c>
      <c r="F45" s="175" t="s">
        <v>136</v>
      </c>
      <c r="G45" s="47" t="s">
        <v>910</v>
      </c>
      <c r="H45" s="174" t="s">
        <v>770</v>
      </c>
      <c r="I45" s="179" t="s">
        <v>960</v>
      </c>
      <c r="J45" s="6">
        <v>0.375</v>
      </c>
      <c r="K45" s="6">
        <v>0.47916666666666669</v>
      </c>
      <c r="L45" s="169">
        <f t="shared" si="1"/>
        <v>0.10416666666666669</v>
      </c>
      <c r="M45" s="170">
        <f t="shared" si="7"/>
        <v>25713</v>
      </c>
      <c r="N45" s="163">
        <v>25733</v>
      </c>
      <c r="O45" s="171">
        <f t="shared" si="2"/>
        <v>20</v>
      </c>
      <c r="Q45" s="5">
        <f>IF(H45="","",VLOOKUP(H45,LOCALIZA!B$5:H$501,7))</f>
        <v>26.3</v>
      </c>
      <c r="R45" s="46">
        <f t="shared" si="5"/>
        <v>-6.3000000000000007</v>
      </c>
      <c r="S45" s="168">
        <f t="shared" si="6"/>
        <v>-0.23954372623574147</v>
      </c>
    </row>
    <row r="46" spans="1:19" ht="30" hidden="1" customHeight="1" x14ac:dyDescent="0.25">
      <c r="A46" s="172"/>
      <c r="B46" s="173">
        <v>44627</v>
      </c>
      <c r="C46" s="7"/>
      <c r="D46" s="16" t="s">
        <v>137</v>
      </c>
      <c r="E46" s="157" t="s">
        <v>915</v>
      </c>
      <c r="F46" s="175" t="s">
        <v>136</v>
      </c>
      <c r="G46" s="47" t="s">
        <v>910</v>
      </c>
      <c r="H46" s="174" t="s">
        <v>770</v>
      </c>
      <c r="I46" s="16" t="s">
        <v>937</v>
      </c>
      <c r="J46" s="6">
        <v>0.58333333333333337</v>
      </c>
      <c r="K46" s="6">
        <v>0.70833333333333337</v>
      </c>
      <c r="L46" s="169">
        <f t="shared" si="1"/>
        <v>0.125</v>
      </c>
      <c r="M46" s="170">
        <f t="shared" si="7"/>
        <v>25733</v>
      </c>
      <c r="N46" s="163">
        <v>25753</v>
      </c>
      <c r="O46" s="171">
        <f t="shared" si="2"/>
        <v>20</v>
      </c>
      <c r="Q46" s="5">
        <f>IF(H46="","",VLOOKUP(H46,LOCALIZA!B$5:H$501,7))</f>
        <v>26.3</v>
      </c>
      <c r="R46" s="46">
        <f t="shared" si="5"/>
        <v>-6.3000000000000007</v>
      </c>
      <c r="S46" s="168">
        <f t="shared" si="6"/>
        <v>-0.23954372623574147</v>
      </c>
    </row>
    <row r="47" spans="1:19" ht="30" hidden="1" customHeight="1" x14ac:dyDescent="0.25">
      <c r="A47" s="172"/>
      <c r="B47" s="173">
        <v>44628</v>
      </c>
      <c r="C47" s="7"/>
      <c r="D47" s="16" t="s">
        <v>137</v>
      </c>
      <c r="E47" s="157" t="s">
        <v>915</v>
      </c>
      <c r="F47" s="175" t="s">
        <v>204</v>
      </c>
      <c r="G47" s="47" t="s">
        <v>910</v>
      </c>
      <c r="H47" s="174" t="s">
        <v>770</v>
      </c>
      <c r="I47" s="219" t="s">
        <v>944</v>
      </c>
      <c r="J47" s="6">
        <v>0.5</v>
      </c>
      <c r="K47" s="6">
        <v>0.58333333333333337</v>
      </c>
      <c r="L47" s="169">
        <f t="shared" si="1"/>
        <v>8.333333333333337E-2</v>
      </c>
      <c r="M47" s="170">
        <f t="shared" si="7"/>
        <v>25753</v>
      </c>
      <c r="N47" s="163">
        <v>25773</v>
      </c>
      <c r="O47" s="171">
        <f t="shared" si="2"/>
        <v>20</v>
      </c>
      <c r="Q47" s="5">
        <f>IF(H47="","",VLOOKUP(H47,LOCALIZA!B$5:H$501,7))</f>
        <v>26.3</v>
      </c>
      <c r="R47" s="46">
        <f t="shared" si="5"/>
        <v>-6.3000000000000007</v>
      </c>
      <c r="S47" s="168">
        <f t="shared" si="6"/>
        <v>-0.23954372623574147</v>
      </c>
    </row>
    <row r="48" spans="1:19" s="188" customFormat="1" ht="60" hidden="1" customHeight="1" x14ac:dyDescent="0.25">
      <c r="A48" s="181"/>
      <c r="B48" s="182">
        <v>44629</v>
      </c>
      <c r="C48" s="183"/>
      <c r="D48" s="47" t="s">
        <v>137</v>
      </c>
      <c r="E48" s="184" t="s">
        <v>915</v>
      </c>
      <c r="F48" s="175" t="s">
        <v>136</v>
      </c>
      <c r="G48" s="47" t="s">
        <v>246</v>
      </c>
      <c r="H48" s="174" t="s">
        <v>246</v>
      </c>
      <c r="I48" s="185" t="s">
        <v>1054</v>
      </c>
      <c r="J48" s="186">
        <v>0.33333333333333331</v>
      </c>
      <c r="K48" s="186">
        <v>0.5</v>
      </c>
      <c r="L48" s="169">
        <f t="shared" si="1"/>
        <v>0.16666666666666669</v>
      </c>
      <c r="M48" s="170">
        <f t="shared" si="7"/>
        <v>25773</v>
      </c>
      <c r="N48" s="187">
        <v>25833</v>
      </c>
      <c r="O48" s="171">
        <f t="shared" si="2"/>
        <v>60</v>
      </c>
      <c r="Q48" s="189">
        <f>IF(H48="","",VLOOKUP(H48,LOCALIZA!B$5:H$501,7))</f>
        <v>25.2</v>
      </c>
      <c r="R48" s="190">
        <f t="shared" si="5"/>
        <v>34.799999999999997</v>
      </c>
      <c r="S48" s="191">
        <f t="shared" si="6"/>
        <v>1.3809523809523809</v>
      </c>
    </row>
    <row r="49" spans="1:19" ht="30" hidden="1" customHeight="1" x14ac:dyDescent="0.25">
      <c r="A49" s="172"/>
      <c r="B49" s="173">
        <v>44629</v>
      </c>
      <c r="C49" s="7"/>
      <c r="D49" s="16" t="s">
        <v>137</v>
      </c>
      <c r="E49" s="157" t="s">
        <v>915</v>
      </c>
      <c r="F49" s="175" t="s">
        <v>136</v>
      </c>
      <c r="G49" s="47" t="s">
        <v>910</v>
      </c>
      <c r="H49" s="174" t="s">
        <v>770</v>
      </c>
      <c r="I49" s="16" t="s">
        <v>964</v>
      </c>
      <c r="J49" s="6">
        <v>0.58333333333333337</v>
      </c>
      <c r="K49" s="6">
        <v>0.75</v>
      </c>
      <c r="L49" s="169">
        <f t="shared" si="1"/>
        <v>0.16666666666666663</v>
      </c>
      <c r="M49" s="170">
        <f t="shared" si="7"/>
        <v>25833</v>
      </c>
      <c r="N49" s="163">
        <v>25853</v>
      </c>
      <c r="O49" s="171">
        <f t="shared" si="2"/>
        <v>20</v>
      </c>
      <c r="Q49" s="5">
        <f>IF(H49="","",VLOOKUP(H49,LOCALIZA!B$5:H$501,7))</f>
        <v>26.3</v>
      </c>
      <c r="R49" s="46">
        <f t="shared" si="5"/>
        <v>-6.3000000000000007</v>
      </c>
      <c r="S49" s="168">
        <f t="shared" si="6"/>
        <v>-0.23954372623574147</v>
      </c>
    </row>
    <row r="50" spans="1:19" ht="30" hidden="1" customHeight="1" x14ac:dyDescent="0.25">
      <c r="A50" s="172"/>
      <c r="B50" s="173">
        <v>44630</v>
      </c>
      <c r="C50" s="7"/>
      <c r="D50" s="16" t="s">
        <v>137</v>
      </c>
      <c r="E50" s="157" t="s">
        <v>915</v>
      </c>
      <c r="F50" s="175" t="s">
        <v>136</v>
      </c>
      <c r="G50" s="47" t="s">
        <v>910</v>
      </c>
      <c r="H50" s="174" t="s">
        <v>770</v>
      </c>
      <c r="I50" s="179" t="s">
        <v>960</v>
      </c>
      <c r="J50" s="6">
        <v>0.375</v>
      </c>
      <c r="K50" s="6">
        <v>0.4861111111111111</v>
      </c>
      <c r="L50" s="169">
        <f t="shared" si="1"/>
        <v>0.1111111111111111</v>
      </c>
      <c r="M50" s="170">
        <f t="shared" si="7"/>
        <v>25853</v>
      </c>
      <c r="N50" s="163">
        <v>25873</v>
      </c>
      <c r="O50" s="171">
        <f t="shared" si="2"/>
        <v>20</v>
      </c>
      <c r="Q50" s="5">
        <f>IF(H50="","",VLOOKUP(H50,LOCALIZA!B$5:H$501,7))</f>
        <v>26.3</v>
      </c>
      <c r="R50" s="46">
        <f t="shared" si="5"/>
        <v>-6.3000000000000007</v>
      </c>
      <c r="S50" s="168">
        <f t="shared" si="6"/>
        <v>-0.23954372623574147</v>
      </c>
    </row>
    <row r="51" spans="1:19" ht="30" hidden="1" customHeight="1" x14ac:dyDescent="0.25">
      <c r="A51" s="172"/>
      <c r="B51" s="173">
        <v>44631</v>
      </c>
      <c r="C51" s="7"/>
      <c r="D51" s="16" t="s">
        <v>137</v>
      </c>
      <c r="E51" s="157" t="s">
        <v>915</v>
      </c>
      <c r="F51" s="175" t="s">
        <v>204</v>
      </c>
      <c r="G51" s="47" t="s">
        <v>910</v>
      </c>
      <c r="H51" s="174" t="s">
        <v>770</v>
      </c>
      <c r="I51" s="179" t="s">
        <v>960</v>
      </c>
      <c r="J51" s="6">
        <v>0.41666666666666669</v>
      </c>
      <c r="K51" s="6">
        <v>0.5</v>
      </c>
      <c r="L51" s="169">
        <f t="shared" si="1"/>
        <v>8.3333333333333315E-2</v>
      </c>
      <c r="M51" s="170">
        <f t="shared" si="7"/>
        <v>25873</v>
      </c>
      <c r="N51" s="163">
        <v>25895</v>
      </c>
      <c r="O51" s="171">
        <f t="shared" si="2"/>
        <v>22</v>
      </c>
      <c r="Q51" s="5">
        <f>IF(H51="","",VLOOKUP(H51,LOCALIZA!B$5:H$501,7))</f>
        <v>26.3</v>
      </c>
      <c r="R51" s="46">
        <f t="shared" si="5"/>
        <v>-4.3000000000000007</v>
      </c>
      <c r="S51" s="168">
        <f t="shared" si="6"/>
        <v>-0.1634980988593156</v>
      </c>
    </row>
    <row r="52" spans="1:19" ht="30" hidden="1" customHeight="1" x14ac:dyDescent="0.25">
      <c r="A52" s="172"/>
      <c r="B52" s="173">
        <v>44631</v>
      </c>
      <c r="C52" s="7"/>
      <c r="D52" s="16" t="s">
        <v>137</v>
      </c>
      <c r="E52" s="157" t="s">
        <v>917</v>
      </c>
      <c r="F52" s="175" t="s">
        <v>136</v>
      </c>
      <c r="G52" s="47" t="s">
        <v>910</v>
      </c>
      <c r="H52" s="174" t="s">
        <v>770</v>
      </c>
      <c r="I52" s="179" t="s">
        <v>960</v>
      </c>
      <c r="J52" s="6">
        <v>0.64583333333333337</v>
      </c>
      <c r="K52" s="6">
        <v>0.72222222222222221</v>
      </c>
      <c r="L52" s="169">
        <f t="shared" si="1"/>
        <v>7.638888888888884E-2</v>
      </c>
      <c r="M52" s="170">
        <f t="shared" si="7"/>
        <v>25895</v>
      </c>
      <c r="N52" s="163">
        <v>25915</v>
      </c>
      <c r="O52" s="171">
        <f t="shared" si="2"/>
        <v>20</v>
      </c>
      <c r="Q52" s="5">
        <f>IF(H52="","",VLOOKUP(H52,LOCALIZA!B$5:H$501,7))</f>
        <v>26.3</v>
      </c>
      <c r="R52" s="46">
        <f t="shared" si="5"/>
        <v>-6.3000000000000007</v>
      </c>
      <c r="S52" s="168">
        <f t="shared" si="6"/>
        <v>-0.23954372623574147</v>
      </c>
    </row>
    <row r="53" spans="1:19" ht="30" hidden="1" customHeight="1" x14ac:dyDescent="0.25">
      <c r="A53" s="172"/>
      <c r="B53" s="173">
        <v>44635</v>
      </c>
      <c r="C53" s="7"/>
      <c r="D53" s="16" t="s">
        <v>137</v>
      </c>
      <c r="E53" s="157" t="s">
        <v>912</v>
      </c>
      <c r="F53" s="175" t="s">
        <v>0</v>
      </c>
      <c r="G53" s="47" t="s">
        <v>924</v>
      </c>
      <c r="H53" s="174" t="s">
        <v>714</v>
      </c>
      <c r="I53" s="16" t="s">
        <v>929</v>
      </c>
      <c r="J53" s="6">
        <v>0.4375</v>
      </c>
      <c r="K53" s="6">
        <v>0.45833333333333331</v>
      </c>
      <c r="L53" s="169">
        <f t="shared" si="1"/>
        <v>2.0833333333333315E-2</v>
      </c>
      <c r="M53" s="170">
        <f t="shared" si="7"/>
        <v>25915</v>
      </c>
      <c r="N53" s="163">
        <v>25921</v>
      </c>
      <c r="O53" s="171">
        <f t="shared" si="2"/>
        <v>6</v>
      </c>
      <c r="Q53" s="5">
        <f>IF(H53="","",VLOOKUP(H53,LOCALIZA!B$5:H$501,7))</f>
        <v>9.5</v>
      </c>
      <c r="R53" s="46">
        <f t="shared" si="5"/>
        <v>-3.5</v>
      </c>
      <c r="S53" s="168">
        <f t="shared" si="6"/>
        <v>-0.36842105263157893</v>
      </c>
    </row>
    <row r="54" spans="1:19" s="188" customFormat="1" ht="30" hidden="1" customHeight="1" x14ac:dyDescent="0.25">
      <c r="A54" s="181"/>
      <c r="B54" s="182">
        <v>44635</v>
      </c>
      <c r="C54" s="183"/>
      <c r="D54" s="47" t="s">
        <v>137</v>
      </c>
      <c r="E54" s="184" t="s">
        <v>915</v>
      </c>
      <c r="F54" s="175" t="s">
        <v>136</v>
      </c>
      <c r="G54" s="47" t="s">
        <v>910</v>
      </c>
      <c r="H54" s="174" t="s">
        <v>702</v>
      </c>
      <c r="I54" s="47" t="s">
        <v>945</v>
      </c>
      <c r="J54" s="186">
        <v>0.58333333333333337</v>
      </c>
      <c r="K54" s="186">
        <v>0.70833333333333337</v>
      </c>
      <c r="L54" s="169">
        <f t="shared" si="1"/>
        <v>0.125</v>
      </c>
      <c r="M54" s="170">
        <f t="shared" si="7"/>
        <v>25921</v>
      </c>
      <c r="N54" s="187">
        <v>25941</v>
      </c>
      <c r="O54" s="171">
        <f t="shared" si="2"/>
        <v>20</v>
      </c>
      <c r="Q54" s="189">
        <f>IF(H54="","",VLOOKUP(H54,LOCALIZA!B$5:H$501,7))</f>
        <v>21</v>
      </c>
      <c r="R54" s="190">
        <f t="shared" si="5"/>
        <v>-1</v>
      </c>
      <c r="S54" s="191">
        <f t="shared" si="6"/>
        <v>-4.7619047619047616E-2</v>
      </c>
    </row>
    <row r="55" spans="1:19" ht="30" hidden="1" customHeight="1" x14ac:dyDescent="0.25">
      <c r="A55" s="172"/>
      <c r="B55" s="173">
        <v>44636</v>
      </c>
      <c r="C55" s="7"/>
      <c r="D55" s="16" t="s">
        <v>137</v>
      </c>
      <c r="E55" s="157" t="s">
        <v>915</v>
      </c>
      <c r="F55" s="175" t="s">
        <v>136</v>
      </c>
      <c r="G55" s="47" t="s">
        <v>910</v>
      </c>
      <c r="H55" s="174" t="s">
        <v>770</v>
      </c>
      <c r="I55" s="179" t="s">
        <v>960</v>
      </c>
      <c r="J55" s="6">
        <v>0.375</v>
      </c>
      <c r="K55" s="6">
        <v>0.5</v>
      </c>
      <c r="L55" s="169">
        <f t="shared" si="1"/>
        <v>0.125</v>
      </c>
      <c r="M55" s="170">
        <f t="shared" si="7"/>
        <v>25941</v>
      </c>
      <c r="N55" s="163">
        <v>25961</v>
      </c>
      <c r="O55" s="171">
        <f t="shared" si="2"/>
        <v>20</v>
      </c>
      <c r="Q55" s="5">
        <f>IF(H55="","",VLOOKUP(H55,LOCALIZA!B$5:H$501,7))</f>
        <v>26.3</v>
      </c>
      <c r="R55" s="46">
        <f t="shared" si="5"/>
        <v>-6.3000000000000007</v>
      </c>
      <c r="S55" s="168">
        <f t="shared" si="6"/>
        <v>-0.23954372623574147</v>
      </c>
    </row>
    <row r="56" spans="1:19" ht="30" hidden="1" customHeight="1" x14ac:dyDescent="0.25">
      <c r="A56" s="172"/>
      <c r="B56" s="173">
        <v>44637</v>
      </c>
      <c r="C56" s="7"/>
      <c r="D56" s="16" t="s">
        <v>137</v>
      </c>
      <c r="E56" s="157" t="s">
        <v>915</v>
      </c>
      <c r="F56" s="175" t="s">
        <v>204</v>
      </c>
      <c r="G56" s="47" t="s">
        <v>910</v>
      </c>
      <c r="H56" s="174" t="s">
        <v>770</v>
      </c>
      <c r="I56" s="179" t="s">
        <v>960</v>
      </c>
      <c r="J56" s="6">
        <v>0.41666666666666669</v>
      </c>
      <c r="K56" s="6">
        <v>0.53472222222222221</v>
      </c>
      <c r="L56" s="169">
        <f t="shared" si="1"/>
        <v>0.11805555555555552</v>
      </c>
      <c r="M56" s="170">
        <f t="shared" si="7"/>
        <v>25961</v>
      </c>
      <c r="N56" s="163">
        <v>25981</v>
      </c>
      <c r="O56" s="171">
        <f t="shared" si="2"/>
        <v>20</v>
      </c>
      <c r="Q56" s="5">
        <f>IF(H56="","",VLOOKUP(H56,LOCALIZA!B$5:H$501,7))</f>
        <v>26.3</v>
      </c>
      <c r="R56" s="46">
        <f t="shared" si="5"/>
        <v>-6.3000000000000007</v>
      </c>
      <c r="S56" s="168">
        <f t="shared" si="6"/>
        <v>-0.23954372623574147</v>
      </c>
    </row>
    <row r="57" spans="1:19" s="188" customFormat="1" ht="30" hidden="1" customHeight="1" x14ac:dyDescent="0.25">
      <c r="A57" s="181"/>
      <c r="B57" s="182">
        <v>44637</v>
      </c>
      <c r="C57" s="183"/>
      <c r="D57" s="47" t="s">
        <v>137</v>
      </c>
      <c r="E57" s="184" t="s">
        <v>946</v>
      </c>
      <c r="F57" s="175" t="s">
        <v>947</v>
      </c>
      <c r="G57" s="47" t="s">
        <v>215</v>
      </c>
      <c r="H57" s="174" t="s">
        <v>680</v>
      </c>
      <c r="I57" s="47" t="s">
        <v>1055</v>
      </c>
      <c r="J57" s="186">
        <v>0.625</v>
      </c>
      <c r="K57" s="186">
        <v>0.70833333333333337</v>
      </c>
      <c r="L57" s="169">
        <f t="shared" si="1"/>
        <v>8.333333333333337E-2</v>
      </c>
      <c r="M57" s="170">
        <f t="shared" si="7"/>
        <v>25981</v>
      </c>
      <c r="N57" s="187">
        <v>25993</v>
      </c>
      <c r="O57" s="171">
        <f t="shared" si="2"/>
        <v>12</v>
      </c>
      <c r="Q57" s="189">
        <f>IF(H57="","",VLOOKUP(H57,LOCALIZA!B$5:H$501,7))</f>
        <v>4.2</v>
      </c>
      <c r="R57" s="190">
        <f t="shared" si="5"/>
        <v>7.8</v>
      </c>
      <c r="S57" s="191">
        <f t="shared" si="6"/>
        <v>1.857142857142857</v>
      </c>
    </row>
    <row r="58" spans="1:19" ht="30" hidden="1" customHeight="1" x14ac:dyDescent="0.25">
      <c r="A58" s="172"/>
      <c r="B58" s="173">
        <v>44638</v>
      </c>
      <c r="C58" s="7"/>
      <c r="D58" s="16" t="s">
        <v>137</v>
      </c>
      <c r="E58" s="157" t="s">
        <v>915</v>
      </c>
      <c r="F58" s="175" t="s">
        <v>136</v>
      </c>
      <c r="G58" s="47" t="s">
        <v>910</v>
      </c>
      <c r="H58" s="174" t="s">
        <v>770</v>
      </c>
      <c r="I58" s="179" t="s">
        <v>960</v>
      </c>
      <c r="J58" s="6">
        <v>0.375</v>
      </c>
      <c r="K58" s="6">
        <v>0.4993055555555555</v>
      </c>
      <c r="L58" s="169">
        <f t="shared" si="1"/>
        <v>0.1243055555555555</v>
      </c>
      <c r="M58" s="170">
        <f t="shared" si="7"/>
        <v>25993</v>
      </c>
      <c r="N58" s="163">
        <v>26015</v>
      </c>
      <c r="O58" s="171">
        <f t="shared" si="2"/>
        <v>22</v>
      </c>
      <c r="Q58" s="5">
        <f>IF(H58="","",VLOOKUP(H58,LOCALIZA!B$5:H$501,7))</f>
        <v>26.3</v>
      </c>
      <c r="R58" s="46">
        <f t="shared" si="5"/>
        <v>-4.3000000000000007</v>
      </c>
      <c r="S58" s="168">
        <f t="shared" si="6"/>
        <v>-0.1634980988593156</v>
      </c>
    </row>
    <row r="59" spans="1:19" ht="30" hidden="1" customHeight="1" x14ac:dyDescent="0.25">
      <c r="A59" s="172"/>
      <c r="B59" s="173">
        <v>44641</v>
      </c>
      <c r="C59" s="7"/>
      <c r="D59" s="16" t="s">
        <v>137</v>
      </c>
      <c r="E59" s="157" t="s">
        <v>915</v>
      </c>
      <c r="F59" s="175" t="s">
        <v>136</v>
      </c>
      <c r="G59" s="47" t="s">
        <v>910</v>
      </c>
      <c r="H59" s="174" t="s">
        <v>770</v>
      </c>
      <c r="I59" s="179" t="s">
        <v>960</v>
      </c>
      <c r="J59" s="6">
        <v>0.375</v>
      </c>
      <c r="K59" s="6">
        <v>0.5</v>
      </c>
      <c r="L59" s="169">
        <f t="shared" si="1"/>
        <v>0.125</v>
      </c>
      <c r="M59" s="170">
        <f t="shared" si="7"/>
        <v>26015</v>
      </c>
      <c r="N59" s="163">
        <v>26035</v>
      </c>
      <c r="O59" s="171">
        <f t="shared" si="2"/>
        <v>20</v>
      </c>
      <c r="Q59" s="5">
        <f>IF(H59="","",VLOOKUP(H59,LOCALIZA!B$5:H$501,7))</f>
        <v>26.3</v>
      </c>
      <c r="R59" s="46">
        <f t="shared" si="5"/>
        <v>-6.3000000000000007</v>
      </c>
      <c r="S59" s="168">
        <f t="shared" si="6"/>
        <v>-0.23954372623574147</v>
      </c>
    </row>
    <row r="60" spans="1:19" ht="30" hidden="1" customHeight="1" x14ac:dyDescent="0.25">
      <c r="A60" s="172"/>
      <c r="B60" s="173">
        <v>44642</v>
      </c>
      <c r="C60" s="7"/>
      <c r="D60" s="16" t="s">
        <v>137</v>
      </c>
      <c r="E60" s="157" t="s">
        <v>915</v>
      </c>
      <c r="F60" s="175" t="s">
        <v>136</v>
      </c>
      <c r="G60" s="47" t="s">
        <v>910</v>
      </c>
      <c r="H60" s="174" t="s">
        <v>770</v>
      </c>
      <c r="I60" s="179" t="s">
        <v>960</v>
      </c>
      <c r="J60" s="6">
        <v>0.375</v>
      </c>
      <c r="K60" s="6">
        <v>0.4680555555555555</v>
      </c>
      <c r="L60" s="169">
        <f t="shared" si="1"/>
        <v>9.3055555555555503E-2</v>
      </c>
      <c r="M60" s="170">
        <v>26035</v>
      </c>
      <c r="N60" s="163">
        <v>26055</v>
      </c>
      <c r="O60" s="171">
        <f t="shared" si="2"/>
        <v>20</v>
      </c>
      <c r="Q60" s="5">
        <f>IF(H60="","",VLOOKUP(H60,LOCALIZA!B$5:H$501,7))</f>
        <v>26.3</v>
      </c>
      <c r="R60" s="46">
        <f t="shared" si="5"/>
        <v>-6.3000000000000007</v>
      </c>
      <c r="S60" s="168">
        <f t="shared" si="6"/>
        <v>-0.23954372623574147</v>
      </c>
    </row>
    <row r="61" spans="1:19" ht="30" hidden="1" customHeight="1" x14ac:dyDescent="0.25">
      <c r="A61" s="172"/>
      <c r="B61" s="173">
        <v>44642</v>
      </c>
      <c r="C61" s="7"/>
      <c r="D61" s="16" t="s">
        <v>137</v>
      </c>
      <c r="E61" s="157" t="s">
        <v>915</v>
      </c>
      <c r="F61" s="175" t="s">
        <v>136</v>
      </c>
      <c r="G61" s="47" t="s">
        <v>910</v>
      </c>
      <c r="H61" s="174" t="s">
        <v>770</v>
      </c>
      <c r="I61" s="16" t="s">
        <v>965</v>
      </c>
      <c r="J61" s="6">
        <v>0.58333333333333337</v>
      </c>
      <c r="K61" s="6">
        <v>0.66666666666666663</v>
      </c>
      <c r="L61" s="169">
        <f t="shared" si="1"/>
        <v>8.3333333333333259E-2</v>
      </c>
      <c r="M61" s="170">
        <v>26055</v>
      </c>
      <c r="N61" s="163">
        <v>26075</v>
      </c>
      <c r="O61" s="171">
        <f t="shared" si="2"/>
        <v>20</v>
      </c>
      <c r="Q61" s="5">
        <f>IF(H61="","",VLOOKUP(H61,LOCALIZA!B$5:H$501,7))</f>
        <v>26.3</v>
      </c>
      <c r="R61" s="46">
        <f t="shared" si="5"/>
        <v>-6.3000000000000007</v>
      </c>
      <c r="S61" s="168">
        <f t="shared" si="6"/>
        <v>-0.23954372623574147</v>
      </c>
    </row>
    <row r="62" spans="1:19" ht="30" hidden="1" customHeight="1" x14ac:dyDescent="0.25">
      <c r="A62" s="172"/>
      <c r="B62" s="173">
        <v>44643</v>
      </c>
      <c r="C62" s="7"/>
      <c r="D62" s="16" t="s">
        <v>137</v>
      </c>
      <c r="E62" s="157" t="s">
        <v>915</v>
      </c>
      <c r="F62" s="175" t="s">
        <v>204</v>
      </c>
      <c r="G62" s="47" t="s">
        <v>910</v>
      </c>
      <c r="H62" s="174" t="s">
        <v>770</v>
      </c>
      <c r="I62" s="16" t="s">
        <v>937</v>
      </c>
      <c r="J62" s="6">
        <v>0.375</v>
      </c>
      <c r="K62" s="6">
        <v>0.5</v>
      </c>
      <c r="L62" s="169">
        <f t="shared" si="1"/>
        <v>0.125</v>
      </c>
      <c r="M62" s="170">
        <v>26075</v>
      </c>
      <c r="N62" s="163">
        <v>26095</v>
      </c>
      <c r="O62" s="171">
        <f t="shared" si="2"/>
        <v>20</v>
      </c>
      <c r="Q62" s="5">
        <f>IF(H62="","",VLOOKUP(H62,LOCALIZA!B$5:H$501,7))</f>
        <v>26.3</v>
      </c>
      <c r="R62" s="46">
        <f t="shared" si="5"/>
        <v>-6.3000000000000007</v>
      </c>
      <c r="S62" s="168">
        <f t="shared" si="6"/>
        <v>-0.23954372623574147</v>
      </c>
    </row>
    <row r="63" spans="1:19" ht="30" hidden="1" customHeight="1" x14ac:dyDescent="0.25">
      <c r="A63" s="172"/>
      <c r="B63" s="173">
        <v>44643</v>
      </c>
      <c r="C63" s="7"/>
      <c r="D63" s="16" t="s">
        <v>137</v>
      </c>
      <c r="E63" s="157" t="s">
        <v>915</v>
      </c>
      <c r="F63" s="175" t="s">
        <v>136</v>
      </c>
      <c r="G63" s="47" t="s">
        <v>910</v>
      </c>
      <c r="H63" s="174" t="s">
        <v>770</v>
      </c>
      <c r="I63" s="16" t="s">
        <v>937</v>
      </c>
      <c r="J63" s="6">
        <v>0.58333333333333337</v>
      </c>
      <c r="K63" s="6">
        <v>0.75</v>
      </c>
      <c r="L63" s="169">
        <f t="shared" si="1"/>
        <v>0.16666666666666663</v>
      </c>
      <c r="M63" s="170">
        <f t="shared" si="7"/>
        <v>26095</v>
      </c>
      <c r="N63" s="163">
        <v>26115</v>
      </c>
      <c r="O63" s="171">
        <f t="shared" si="2"/>
        <v>20</v>
      </c>
      <c r="Q63" s="5">
        <f>IF(H63="","",VLOOKUP(H63,LOCALIZA!B$5:H$501,7))</f>
        <v>26.3</v>
      </c>
      <c r="R63" s="46">
        <f t="shared" si="5"/>
        <v>-6.3000000000000007</v>
      </c>
      <c r="S63" s="168">
        <f t="shared" si="6"/>
        <v>-0.23954372623574147</v>
      </c>
    </row>
    <row r="64" spans="1:19" ht="30" hidden="1" customHeight="1" x14ac:dyDescent="0.25">
      <c r="A64" s="172"/>
      <c r="B64" s="173">
        <v>44645</v>
      </c>
      <c r="C64" s="7"/>
      <c r="D64" s="16" t="s">
        <v>137</v>
      </c>
      <c r="E64" s="157" t="s">
        <v>915</v>
      </c>
      <c r="F64" s="175" t="s">
        <v>136</v>
      </c>
      <c r="G64" s="47" t="s">
        <v>910</v>
      </c>
      <c r="H64" s="174" t="s">
        <v>770</v>
      </c>
      <c r="I64" s="179" t="s">
        <v>960</v>
      </c>
      <c r="J64" s="6">
        <v>0.375</v>
      </c>
      <c r="K64" s="6">
        <v>0.46180555555555558</v>
      </c>
      <c r="L64" s="169">
        <f t="shared" si="1"/>
        <v>8.680555555555558E-2</v>
      </c>
      <c r="M64" s="170">
        <f t="shared" si="7"/>
        <v>26115</v>
      </c>
      <c r="N64" s="163">
        <v>26136</v>
      </c>
      <c r="O64" s="171">
        <f t="shared" si="2"/>
        <v>21</v>
      </c>
      <c r="Q64" s="5">
        <f>IF(H64="","",VLOOKUP(H64,LOCALIZA!B$5:H$501,7))</f>
        <v>26.3</v>
      </c>
      <c r="R64" s="46">
        <f t="shared" si="5"/>
        <v>-5.3000000000000007</v>
      </c>
      <c r="S64" s="168">
        <f t="shared" si="6"/>
        <v>-0.20152091254752855</v>
      </c>
    </row>
    <row r="65" spans="1:19" ht="30" hidden="1" customHeight="1" x14ac:dyDescent="0.25">
      <c r="A65" s="172"/>
      <c r="B65" s="173">
        <v>44648</v>
      </c>
      <c r="C65" s="7"/>
      <c r="D65" s="16" t="s">
        <v>137</v>
      </c>
      <c r="E65" s="157" t="s">
        <v>917</v>
      </c>
      <c r="F65" s="175" t="s">
        <v>136</v>
      </c>
      <c r="G65" s="47" t="s">
        <v>910</v>
      </c>
      <c r="H65" s="174" t="s">
        <v>770</v>
      </c>
      <c r="I65" s="16" t="s">
        <v>937</v>
      </c>
      <c r="J65" s="6">
        <v>0.69097222222222221</v>
      </c>
      <c r="K65" s="6">
        <v>0.82638888888888884</v>
      </c>
      <c r="L65" s="169">
        <f t="shared" si="1"/>
        <v>0.13541666666666663</v>
      </c>
      <c r="M65" s="170">
        <f t="shared" si="7"/>
        <v>26136</v>
      </c>
      <c r="N65" s="163">
        <v>26156</v>
      </c>
      <c r="O65" s="171">
        <f t="shared" si="2"/>
        <v>20</v>
      </c>
      <c r="Q65" s="5">
        <f>IF(H65="","",VLOOKUP(H65,LOCALIZA!B$5:H$501,7))</f>
        <v>26.3</v>
      </c>
      <c r="R65" s="46">
        <f t="shared" si="5"/>
        <v>-6.3000000000000007</v>
      </c>
      <c r="S65" s="168">
        <f t="shared" si="6"/>
        <v>-0.23954372623574147</v>
      </c>
    </row>
    <row r="66" spans="1:19" ht="30" customHeight="1" x14ac:dyDescent="0.25">
      <c r="A66" s="172"/>
      <c r="B66" s="173">
        <v>44659</v>
      </c>
      <c r="C66" s="7"/>
      <c r="D66" s="16" t="s">
        <v>137</v>
      </c>
      <c r="E66" s="157" t="s">
        <v>912</v>
      </c>
      <c r="F66" s="175" t="s">
        <v>0</v>
      </c>
      <c r="G66" s="47" t="s">
        <v>924</v>
      </c>
      <c r="H66" s="174" t="s">
        <v>714</v>
      </c>
      <c r="I66" s="16" t="s">
        <v>925</v>
      </c>
      <c r="J66" s="6">
        <v>0.39583333333333331</v>
      </c>
      <c r="K66" s="6">
        <v>0.52083333333333337</v>
      </c>
      <c r="L66" s="169">
        <f t="shared" si="1"/>
        <v>0.12500000000000006</v>
      </c>
      <c r="M66" s="170">
        <f t="shared" si="7"/>
        <v>26156</v>
      </c>
      <c r="N66" s="163">
        <v>26164</v>
      </c>
      <c r="O66" s="171">
        <f t="shared" si="2"/>
        <v>8</v>
      </c>
      <c r="Q66" s="5">
        <f>IF(H66="","",VLOOKUP(H66,LOCALIZA!B$5:H$501,7))</f>
        <v>9.5</v>
      </c>
      <c r="R66" s="46">
        <f t="shared" si="5"/>
        <v>-1.5</v>
      </c>
      <c r="S66" s="168">
        <f t="shared" si="6"/>
        <v>-0.15789473684210525</v>
      </c>
    </row>
    <row r="67" spans="1:19" ht="30" customHeight="1" x14ac:dyDescent="0.25">
      <c r="A67" s="172"/>
      <c r="B67" s="173">
        <v>44659</v>
      </c>
      <c r="C67" s="7"/>
      <c r="D67" s="16" t="s">
        <v>137</v>
      </c>
      <c r="E67" s="157" t="s">
        <v>915</v>
      </c>
      <c r="F67" s="175" t="s">
        <v>136</v>
      </c>
      <c r="G67" s="47" t="s">
        <v>910</v>
      </c>
      <c r="H67" s="174" t="s">
        <v>770</v>
      </c>
      <c r="I67" s="179" t="s">
        <v>960</v>
      </c>
      <c r="J67" s="6">
        <v>0.58333333333333337</v>
      </c>
      <c r="K67" s="6">
        <v>0.6875</v>
      </c>
      <c r="L67" s="169">
        <f t="shared" si="1"/>
        <v>0.10416666666666663</v>
      </c>
      <c r="M67" s="170">
        <f t="shared" si="7"/>
        <v>26164</v>
      </c>
      <c r="N67" s="163">
        <v>26184</v>
      </c>
      <c r="O67" s="171">
        <f t="shared" si="2"/>
        <v>20</v>
      </c>
      <c r="Q67" s="5">
        <f>IF(H67="","",VLOOKUP(H67,LOCALIZA!B$5:H$501,7))</f>
        <v>26.3</v>
      </c>
      <c r="R67" s="46">
        <f t="shared" si="5"/>
        <v>-6.3000000000000007</v>
      </c>
      <c r="S67" s="168">
        <f t="shared" si="6"/>
        <v>-0.23954372623574147</v>
      </c>
    </row>
    <row r="68" spans="1:19" ht="30" customHeight="1" x14ac:dyDescent="0.25">
      <c r="A68" s="172"/>
      <c r="B68" s="173">
        <v>44662</v>
      </c>
      <c r="C68" s="7"/>
      <c r="D68" s="16" t="s">
        <v>137</v>
      </c>
      <c r="E68" s="157" t="s">
        <v>915</v>
      </c>
      <c r="F68" s="175" t="s">
        <v>204</v>
      </c>
      <c r="G68" s="47" t="s">
        <v>910</v>
      </c>
      <c r="H68" s="174" t="s">
        <v>770</v>
      </c>
      <c r="I68" s="179" t="s">
        <v>960</v>
      </c>
      <c r="J68" s="6">
        <v>0.33333333333333331</v>
      </c>
      <c r="K68" s="6">
        <v>0.44791666666666669</v>
      </c>
      <c r="L68" s="169">
        <f t="shared" si="1"/>
        <v>0.11458333333333337</v>
      </c>
      <c r="M68" s="170">
        <f t="shared" si="7"/>
        <v>26184</v>
      </c>
      <c r="N68" s="163">
        <v>26204</v>
      </c>
      <c r="O68" s="171">
        <f t="shared" si="2"/>
        <v>20</v>
      </c>
      <c r="Q68" s="5">
        <f>IF(H68="","",VLOOKUP(H68,LOCALIZA!B$5:H$501,7))</f>
        <v>26.3</v>
      </c>
      <c r="R68" s="46">
        <f t="shared" si="5"/>
        <v>-6.3000000000000007</v>
      </c>
      <c r="S68" s="168">
        <f t="shared" si="6"/>
        <v>-0.23954372623574147</v>
      </c>
    </row>
    <row r="69" spans="1:19" ht="30" customHeight="1" x14ac:dyDescent="0.25">
      <c r="A69" s="172"/>
      <c r="B69" s="173">
        <v>44662</v>
      </c>
      <c r="C69" s="7"/>
      <c r="D69" s="16" t="s">
        <v>137</v>
      </c>
      <c r="E69" s="157" t="s">
        <v>915</v>
      </c>
      <c r="F69" s="175" t="s">
        <v>136</v>
      </c>
      <c r="G69" s="47" t="s">
        <v>910</v>
      </c>
      <c r="H69" s="174" t="s">
        <v>770</v>
      </c>
      <c r="I69" s="179" t="s">
        <v>960</v>
      </c>
      <c r="J69" s="6">
        <v>0.58333333333333337</v>
      </c>
      <c r="K69" s="6">
        <v>0.65972222222222221</v>
      </c>
      <c r="L69" s="169">
        <f t="shared" si="1"/>
        <v>7.638888888888884E-2</v>
      </c>
      <c r="M69" s="170">
        <f t="shared" si="7"/>
        <v>26204</v>
      </c>
      <c r="N69" s="163">
        <v>26224</v>
      </c>
      <c r="O69" s="171">
        <f t="shared" si="2"/>
        <v>20</v>
      </c>
      <c r="Q69" s="5">
        <f>IF(H69="","",VLOOKUP(H69,LOCALIZA!B$5:H$501,7))</f>
        <v>26.3</v>
      </c>
      <c r="R69" s="46">
        <f t="shared" si="5"/>
        <v>-6.3000000000000007</v>
      </c>
      <c r="S69" s="168">
        <f t="shared" si="6"/>
        <v>-0.23954372623574147</v>
      </c>
    </row>
    <row r="70" spans="1:19" ht="30" customHeight="1" x14ac:dyDescent="0.25">
      <c r="A70" s="172"/>
      <c r="B70" s="173">
        <v>44663</v>
      </c>
      <c r="C70" s="7"/>
      <c r="D70" s="16" t="s">
        <v>137</v>
      </c>
      <c r="E70" s="157" t="s">
        <v>915</v>
      </c>
      <c r="F70" s="175" t="s">
        <v>136</v>
      </c>
      <c r="G70" s="47" t="s">
        <v>910</v>
      </c>
      <c r="H70" s="174" t="s">
        <v>770</v>
      </c>
      <c r="I70" s="179" t="s">
        <v>960</v>
      </c>
      <c r="J70" s="6">
        <v>0.375</v>
      </c>
      <c r="K70" s="6">
        <v>0.47916666666666669</v>
      </c>
      <c r="L70" s="169">
        <f t="shared" si="1"/>
        <v>0.10416666666666669</v>
      </c>
      <c r="M70" s="170">
        <f t="shared" si="7"/>
        <v>26224</v>
      </c>
      <c r="N70" s="163">
        <v>26244</v>
      </c>
      <c r="O70" s="171">
        <f t="shared" si="2"/>
        <v>20</v>
      </c>
      <c r="Q70" s="5">
        <f>IF(H70="","",VLOOKUP(H70,LOCALIZA!B$5:H$501,7))</f>
        <v>26.3</v>
      </c>
      <c r="R70" s="46">
        <f t="shared" si="5"/>
        <v>-6.3000000000000007</v>
      </c>
      <c r="S70" s="168">
        <f t="shared" si="6"/>
        <v>-0.23954372623574147</v>
      </c>
    </row>
    <row r="71" spans="1:19" s="188" customFormat="1" ht="80.099999999999994" customHeight="1" x14ac:dyDescent="0.25">
      <c r="A71" s="181"/>
      <c r="B71" s="182">
        <v>44669</v>
      </c>
      <c r="C71" s="183"/>
      <c r="D71" s="47" t="s">
        <v>137</v>
      </c>
      <c r="E71" s="184" t="s">
        <v>917</v>
      </c>
      <c r="F71" s="175" t="s">
        <v>136</v>
      </c>
      <c r="G71" s="47" t="s">
        <v>211</v>
      </c>
      <c r="H71" s="174" t="s">
        <v>211</v>
      </c>
      <c r="I71" s="185" t="s">
        <v>1056</v>
      </c>
      <c r="J71" s="186">
        <v>0.375</v>
      </c>
      <c r="K71" s="186">
        <v>0.625</v>
      </c>
      <c r="L71" s="169">
        <f t="shared" si="1"/>
        <v>0.25</v>
      </c>
      <c r="M71" s="170">
        <f t="shared" si="7"/>
        <v>26244</v>
      </c>
      <c r="N71" s="187">
        <v>26404</v>
      </c>
      <c r="O71" s="171">
        <f t="shared" si="2"/>
        <v>160</v>
      </c>
      <c r="Q71" s="189">
        <f>IF(H71="","",VLOOKUP(H71,LOCALIZA!B$5:H$501,7))</f>
        <v>3.2</v>
      </c>
      <c r="R71" s="190">
        <f t="shared" si="5"/>
        <v>156.80000000000001</v>
      </c>
      <c r="S71" s="191">
        <f t="shared" si="6"/>
        <v>49</v>
      </c>
    </row>
    <row r="72" spans="1:19" ht="30" customHeight="1" x14ac:dyDescent="0.25">
      <c r="A72" s="172"/>
      <c r="B72" s="173">
        <v>44669</v>
      </c>
      <c r="C72" s="7"/>
      <c r="D72" s="16" t="s">
        <v>137</v>
      </c>
      <c r="E72" s="157" t="s">
        <v>917</v>
      </c>
      <c r="F72" s="175" t="s">
        <v>136</v>
      </c>
      <c r="G72" s="47" t="s">
        <v>910</v>
      </c>
      <c r="H72" s="174" t="s">
        <v>770</v>
      </c>
      <c r="I72" s="16" t="s">
        <v>937</v>
      </c>
      <c r="J72" s="6">
        <v>0.66666666666666663</v>
      </c>
      <c r="K72" s="6">
        <v>0.72916666666666663</v>
      </c>
      <c r="L72" s="169">
        <f t="shared" si="1"/>
        <v>6.25E-2</v>
      </c>
      <c r="M72" s="170">
        <f t="shared" si="7"/>
        <v>26404</v>
      </c>
      <c r="N72" s="163">
        <v>26424</v>
      </c>
      <c r="O72" s="171">
        <f t="shared" si="2"/>
        <v>20</v>
      </c>
      <c r="Q72" s="5">
        <f>IF(H72="","",VLOOKUP(H72,LOCALIZA!B$5:H$501,7))</f>
        <v>26.3</v>
      </c>
      <c r="R72" s="46">
        <f t="shared" si="5"/>
        <v>-6.3000000000000007</v>
      </c>
      <c r="S72" s="168">
        <f t="shared" si="6"/>
        <v>-0.23954372623574147</v>
      </c>
    </row>
    <row r="73" spans="1:19" s="188" customFormat="1" ht="39.950000000000003" customHeight="1" x14ac:dyDescent="0.25">
      <c r="A73" s="181"/>
      <c r="B73" s="182">
        <v>44670</v>
      </c>
      <c r="C73" s="183"/>
      <c r="D73" s="47" t="s">
        <v>931</v>
      </c>
      <c r="E73" s="184" t="s">
        <v>878</v>
      </c>
      <c r="F73" s="175" t="s">
        <v>948</v>
      </c>
      <c r="G73" s="47" t="s">
        <v>241</v>
      </c>
      <c r="H73" s="174" t="s">
        <v>241</v>
      </c>
      <c r="I73" s="185" t="s">
        <v>1057</v>
      </c>
      <c r="J73" s="186">
        <v>0.35416666666666669</v>
      </c>
      <c r="K73" s="186">
        <v>0.57638888888888895</v>
      </c>
      <c r="L73" s="169">
        <f t="shared" si="1"/>
        <v>0.22222222222222227</v>
      </c>
      <c r="M73" s="170">
        <f t="shared" si="7"/>
        <v>26424</v>
      </c>
      <c r="N73" s="187">
        <v>26543</v>
      </c>
      <c r="O73" s="171">
        <f t="shared" si="2"/>
        <v>119</v>
      </c>
      <c r="Q73" s="189">
        <f>IF(H73="","",VLOOKUP(H73,LOCALIZA!B$5:H$501,7))</f>
        <v>25.2</v>
      </c>
      <c r="R73" s="190">
        <f t="shared" si="5"/>
        <v>93.8</v>
      </c>
      <c r="S73" s="191">
        <f t="shared" si="6"/>
        <v>3.7222222222222223</v>
      </c>
    </row>
    <row r="74" spans="1:19" ht="30" customHeight="1" x14ac:dyDescent="0.25">
      <c r="A74" s="172"/>
      <c r="B74" s="173">
        <v>44671</v>
      </c>
      <c r="C74" s="7"/>
      <c r="D74" s="16" t="s">
        <v>145</v>
      </c>
      <c r="E74" s="16" t="s">
        <v>145</v>
      </c>
      <c r="F74" s="175" t="s">
        <v>0</v>
      </c>
      <c r="G74" s="47" t="s">
        <v>215</v>
      </c>
      <c r="H74" s="174" t="s">
        <v>680</v>
      </c>
      <c r="I74" s="16" t="s">
        <v>930</v>
      </c>
      <c r="J74" s="6">
        <v>0.41666666666666669</v>
      </c>
      <c r="K74" s="6">
        <v>0.47222222222222227</v>
      </c>
      <c r="L74" s="169">
        <f t="shared" ref="L74:L137" si="8">IF(J74="","",IF(K74="","",K74-J74))</f>
        <v>5.555555555555558E-2</v>
      </c>
      <c r="M74" s="170">
        <f t="shared" si="7"/>
        <v>26543</v>
      </c>
      <c r="N74" s="163">
        <v>26546</v>
      </c>
      <c r="O74" s="171">
        <f t="shared" ref="O74:O137" si="9">IF(N74=0,"",N74-M74)</f>
        <v>3</v>
      </c>
      <c r="Q74" s="5">
        <f>IF(H74="","",VLOOKUP(H74,LOCALIZA!B$5:H$501,7))</f>
        <v>4.2</v>
      </c>
      <c r="R74" s="46">
        <f t="shared" si="5"/>
        <v>-1.2000000000000002</v>
      </c>
      <c r="S74" s="168">
        <f t="shared" si="6"/>
        <v>-0.28571428571428575</v>
      </c>
    </row>
    <row r="75" spans="1:19" ht="30" customHeight="1" x14ac:dyDescent="0.25">
      <c r="A75" s="172"/>
      <c r="B75" s="173">
        <v>44676</v>
      </c>
      <c r="C75" s="7"/>
      <c r="D75" s="16" t="s">
        <v>137</v>
      </c>
      <c r="E75" s="157" t="s">
        <v>912</v>
      </c>
      <c r="F75" s="175" t="s">
        <v>0</v>
      </c>
      <c r="G75" s="47" t="s">
        <v>924</v>
      </c>
      <c r="H75" s="174" t="s">
        <v>714</v>
      </c>
      <c r="I75" s="16" t="s">
        <v>949</v>
      </c>
      <c r="J75" s="6">
        <v>0.375</v>
      </c>
      <c r="K75" s="6">
        <v>0.41666666666666669</v>
      </c>
      <c r="L75" s="169">
        <f t="shared" si="8"/>
        <v>4.1666666666666685E-2</v>
      </c>
      <c r="M75" s="170">
        <f t="shared" ref="M75:M138" si="10">N74</f>
        <v>26546</v>
      </c>
      <c r="N75" s="163">
        <v>26552</v>
      </c>
      <c r="O75" s="171">
        <f t="shared" si="9"/>
        <v>6</v>
      </c>
      <c r="Q75" s="5">
        <f>IF(H75="","",VLOOKUP(H75,LOCALIZA!B$5:H$501,7))</f>
        <v>9.5</v>
      </c>
      <c r="R75" s="46">
        <f t="shared" ref="R75:R138" si="11">IF(N75="","",O75-Q75)</f>
        <v>-3.5</v>
      </c>
      <c r="S75" s="168">
        <f t="shared" ref="S75:S138" si="12">IF(R75="","",R75/Q75)</f>
        <v>-0.36842105263157893</v>
      </c>
    </row>
    <row r="76" spans="1:19" ht="30" customHeight="1" x14ac:dyDescent="0.25">
      <c r="A76" s="172"/>
      <c r="B76" s="173">
        <v>44676</v>
      </c>
      <c r="C76" s="7"/>
      <c r="D76" s="16" t="s">
        <v>137</v>
      </c>
      <c r="E76" s="157" t="s">
        <v>915</v>
      </c>
      <c r="F76" s="175" t="s">
        <v>136</v>
      </c>
      <c r="G76" s="47" t="s">
        <v>910</v>
      </c>
      <c r="H76" s="174" t="s">
        <v>770</v>
      </c>
      <c r="I76" s="179" t="s">
        <v>960</v>
      </c>
      <c r="J76" s="6">
        <v>0.41666666666666669</v>
      </c>
      <c r="K76" s="6">
        <v>0.5</v>
      </c>
      <c r="L76" s="169">
        <f t="shared" si="8"/>
        <v>8.3333333333333315E-2</v>
      </c>
      <c r="M76" s="170">
        <f t="shared" si="10"/>
        <v>26552</v>
      </c>
      <c r="N76" s="163">
        <v>26572</v>
      </c>
      <c r="O76" s="171">
        <f t="shared" si="9"/>
        <v>20</v>
      </c>
      <c r="Q76" s="5">
        <f>IF(H76="","",VLOOKUP(H76,LOCALIZA!B$5:H$501,7))</f>
        <v>26.3</v>
      </c>
      <c r="R76" s="46">
        <f t="shared" si="11"/>
        <v>-6.3000000000000007</v>
      </c>
      <c r="S76" s="168">
        <f t="shared" si="12"/>
        <v>-0.23954372623574147</v>
      </c>
    </row>
    <row r="77" spans="1:19" ht="30" customHeight="1" x14ac:dyDescent="0.25">
      <c r="A77" s="172"/>
      <c r="B77" s="173">
        <v>44677</v>
      </c>
      <c r="C77" s="7"/>
      <c r="D77" s="16" t="s">
        <v>137</v>
      </c>
      <c r="E77" s="157" t="s">
        <v>917</v>
      </c>
      <c r="F77" s="175" t="s">
        <v>136</v>
      </c>
      <c r="G77" s="47" t="s">
        <v>910</v>
      </c>
      <c r="H77" s="174" t="s">
        <v>770</v>
      </c>
      <c r="I77" s="16" t="s">
        <v>926</v>
      </c>
      <c r="J77" s="6">
        <v>0.375</v>
      </c>
      <c r="K77" s="6">
        <v>0.5</v>
      </c>
      <c r="L77" s="169">
        <f t="shared" si="8"/>
        <v>0.125</v>
      </c>
      <c r="M77" s="170">
        <f t="shared" si="10"/>
        <v>26572</v>
      </c>
      <c r="N77" s="163">
        <v>26592</v>
      </c>
      <c r="O77" s="171">
        <f t="shared" si="9"/>
        <v>20</v>
      </c>
      <c r="Q77" s="5">
        <f>IF(H77="","",VLOOKUP(H77,LOCALIZA!B$5:H$501,7))</f>
        <v>26.3</v>
      </c>
      <c r="R77" s="46">
        <f t="shared" si="11"/>
        <v>-6.3000000000000007</v>
      </c>
      <c r="S77" s="168">
        <f t="shared" si="12"/>
        <v>-0.23954372623574147</v>
      </c>
    </row>
    <row r="78" spans="1:19" ht="30" customHeight="1" x14ac:dyDescent="0.25">
      <c r="A78" s="172"/>
      <c r="B78" s="173">
        <v>44678</v>
      </c>
      <c r="C78" s="7"/>
      <c r="D78" s="16" t="s">
        <v>137</v>
      </c>
      <c r="E78" s="157" t="s">
        <v>917</v>
      </c>
      <c r="F78" s="175" t="s">
        <v>136</v>
      </c>
      <c r="G78" s="47" t="s">
        <v>910</v>
      </c>
      <c r="H78" s="174" t="s">
        <v>770</v>
      </c>
      <c r="I78" s="16" t="s">
        <v>923</v>
      </c>
      <c r="J78" s="6">
        <v>0.33333333333333331</v>
      </c>
      <c r="K78" s="6">
        <v>0.5625</v>
      </c>
      <c r="L78" s="169">
        <f t="shared" si="8"/>
        <v>0.22916666666666669</v>
      </c>
      <c r="M78" s="170">
        <f t="shared" si="10"/>
        <v>26592</v>
      </c>
      <c r="N78" s="163">
        <v>26612</v>
      </c>
      <c r="O78" s="171">
        <f t="shared" si="9"/>
        <v>20</v>
      </c>
      <c r="Q78" s="5">
        <f>IF(H78="","",VLOOKUP(H78,LOCALIZA!B$5:H$501,7))</f>
        <v>26.3</v>
      </c>
      <c r="R78" s="46">
        <f t="shared" si="11"/>
        <v>-6.3000000000000007</v>
      </c>
      <c r="S78" s="168">
        <f t="shared" si="12"/>
        <v>-0.23954372623574147</v>
      </c>
    </row>
    <row r="79" spans="1:19" ht="30" customHeight="1" x14ac:dyDescent="0.25">
      <c r="A79" s="172"/>
      <c r="B79" s="173">
        <v>44679</v>
      </c>
      <c r="C79" s="7"/>
      <c r="D79" s="16" t="s">
        <v>137</v>
      </c>
      <c r="E79" s="157" t="s">
        <v>915</v>
      </c>
      <c r="F79" s="175" t="s">
        <v>136</v>
      </c>
      <c r="G79" s="47" t="s">
        <v>910</v>
      </c>
      <c r="H79" s="174" t="s">
        <v>770</v>
      </c>
      <c r="I79" s="16" t="s">
        <v>923</v>
      </c>
      <c r="J79" s="6">
        <v>0.375</v>
      </c>
      <c r="K79" s="6">
        <v>0.58333333333333337</v>
      </c>
      <c r="L79" s="169">
        <f t="shared" si="8"/>
        <v>0.20833333333333337</v>
      </c>
      <c r="M79" s="170">
        <f t="shared" si="10"/>
        <v>26612</v>
      </c>
      <c r="N79" s="163">
        <v>26632</v>
      </c>
      <c r="O79" s="171">
        <f t="shared" si="9"/>
        <v>20</v>
      </c>
      <c r="Q79" s="5">
        <f>IF(H79="","",VLOOKUP(H79,LOCALIZA!B$5:H$501,7))</f>
        <v>26.3</v>
      </c>
      <c r="R79" s="46">
        <f t="shared" si="11"/>
        <v>-6.3000000000000007</v>
      </c>
      <c r="S79" s="168">
        <f t="shared" si="12"/>
        <v>-0.23954372623574147</v>
      </c>
    </row>
    <row r="80" spans="1:19" ht="30" customHeight="1" x14ac:dyDescent="0.25">
      <c r="A80" s="172"/>
      <c r="B80" s="173">
        <v>44680</v>
      </c>
      <c r="C80" s="7"/>
      <c r="D80" s="16" t="s">
        <v>137</v>
      </c>
      <c r="E80" s="157" t="s">
        <v>873</v>
      </c>
      <c r="F80" s="175" t="s">
        <v>950</v>
      </c>
      <c r="G80" s="47" t="s">
        <v>211</v>
      </c>
      <c r="H80" s="174" t="s">
        <v>211</v>
      </c>
      <c r="I80" s="176" t="s">
        <v>951</v>
      </c>
      <c r="J80" s="6">
        <v>0.5</v>
      </c>
      <c r="K80" s="6">
        <v>0.70833333333333337</v>
      </c>
      <c r="L80" s="169">
        <f t="shared" si="8"/>
        <v>0.20833333333333337</v>
      </c>
      <c r="M80" s="170">
        <f t="shared" si="10"/>
        <v>26632</v>
      </c>
      <c r="N80" s="163">
        <v>26792</v>
      </c>
      <c r="O80" s="171">
        <f t="shared" si="9"/>
        <v>160</v>
      </c>
      <c r="Q80" s="5">
        <f>IF(H80="","",VLOOKUP(H80,LOCALIZA!B$5:H$501,7))</f>
        <v>3.2</v>
      </c>
      <c r="R80" s="46">
        <f t="shared" si="11"/>
        <v>156.80000000000001</v>
      </c>
      <c r="S80" s="168">
        <f t="shared" si="12"/>
        <v>49</v>
      </c>
    </row>
    <row r="81" spans="1:19" s="188" customFormat="1" ht="30" hidden="1" customHeight="1" x14ac:dyDescent="0.25">
      <c r="A81" s="181"/>
      <c r="B81" s="182">
        <v>44683</v>
      </c>
      <c r="C81" s="183"/>
      <c r="D81" s="47" t="s">
        <v>137</v>
      </c>
      <c r="E81" s="184" t="s">
        <v>942</v>
      </c>
      <c r="F81" s="175" t="s">
        <v>943</v>
      </c>
      <c r="G81" s="47" t="s">
        <v>262</v>
      </c>
      <c r="H81" s="174" t="s">
        <v>702</v>
      </c>
      <c r="I81" s="185" t="s">
        <v>1058</v>
      </c>
      <c r="J81" s="186">
        <v>0.39583333333333331</v>
      </c>
      <c r="K81" s="186">
        <v>0.52777777777777779</v>
      </c>
      <c r="L81" s="169">
        <f t="shared" si="8"/>
        <v>0.13194444444444448</v>
      </c>
      <c r="M81" s="170">
        <f t="shared" si="10"/>
        <v>26792</v>
      </c>
      <c r="N81" s="187">
        <v>26812</v>
      </c>
      <c r="O81" s="171">
        <f t="shared" si="9"/>
        <v>20</v>
      </c>
      <c r="Q81" s="189">
        <f>IF(H81="","",VLOOKUP(H81,LOCALIZA!B$5:H$501,7))</f>
        <v>21</v>
      </c>
      <c r="R81" s="190">
        <f t="shared" si="11"/>
        <v>-1</v>
      </c>
      <c r="S81" s="191">
        <f t="shared" si="12"/>
        <v>-4.7619047619047616E-2</v>
      </c>
    </row>
    <row r="82" spans="1:19" ht="30" hidden="1" customHeight="1" x14ac:dyDescent="0.25">
      <c r="A82" s="172"/>
      <c r="B82" s="173">
        <v>44684</v>
      </c>
      <c r="C82" s="7"/>
      <c r="D82" s="16" t="s">
        <v>137</v>
      </c>
      <c r="E82" s="157" t="s">
        <v>917</v>
      </c>
      <c r="F82" s="175" t="s">
        <v>136</v>
      </c>
      <c r="G82" s="47" t="s">
        <v>910</v>
      </c>
      <c r="H82" s="174" t="s">
        <v>770</v>
      </c>
      <c r="I82" s="16" t="s">
        <v>923</v>
      </c>
      <c r="J82" s="6">
        <v>0.375</v>
      </c>
      <c r="K82" s="6">
        <v>0.5</v>
      </c>
      <c r="L82" s="169">
        <f t="shared" si="8"/>
        <v>0.125</v>
      </c>
      <c r="M82" s="170">
        <f t="shared" si="10"/>
        <v>26812</v>
      </c>
      <c r="N82" s="163">
        <v>26832</v>
      </c>
      <c r="O82" s="171">
        <f t="shared" si="9"/>
        <v>20</v>
      </c>
      <c r="Q82" s="5">
        <f>IF(H82="","",VLOOKUP(H82,LOCALIZA!B$5:H$501,7))</f>
        <v>26.3</v>
      </c>
      <c r="R82" s="46">
        <f t="shared" si="11"/>
        <v>-6.3000000000000007</v>
      </c>
      <c r="S82" s="168">
        <f t="shared" si="12"/>
        <v>-0.23954372623574147</v>
      </c>
    </row>
    <row r="83" spans="1:19" ht="30" hidden="1" customHeight="1" x14ac:dyDescent="0.25">
      <c r="A83" s="172"/>
      <c r="B83" s="173">
        <v>44684</v>
      </c>
      <c r="C83" s="7"/>
      <c r="D83" s="16" t="s">
        <v>137</v>
      </c>
      <c r="E83" s="157" t="s">
        <v>917</v>
      </c>
      <c r="F83" s="175" t="s">
        <v>136</v>
      </c>
      <c r="G83" s="47" t="s">
        <v>910</v>
      </c>
      <c r="H83" s="174" t="s">
        <v>770</v>
      </c>
      <c r="I83" s="179" t="s">
        <v>960</v>
      </c>
      <c r="J83" s="6">
        <v>0.625</v>
      </c>
      <c r="K83" s="6">
        <v>0.70833333333333337</v>
      </c>
      <c r="L83" s="169">
        <f t="shared" si="8"/>
        <v>8.333333333333337E-2</v>
      </c>
      <c r="M83" s="170">
        <f t="shared" si="10"/>
        <v>26832</v>
      </c>
      <c r="N83" s="163">
        <v>26852</v>
      </c>
      <c r="O83" s="171">
        <f t="shared" si="9"/>
        <v>20</v>
      </c>
      <c r="Q83" s="5">
        <f>IF(H83="","",VLOOKUP(H83,LOCALIZA!B$5:H$501,7))</f>
        <v>26.3</v>
      </c>
      <c r="R83" s="46">
        <f t="shared" si="11"/>
        <v>-6.3000000000000007</v>
      </c>
      <c r="S83" s="168">
        <f t="shared" si="12"/>
        <v>-0.23954372623574147</v>
      </c>
    </row>
    <row r="84" spans="1:19" ht="30" hidden="1" customHeight="1" x14ac:dyDescent="0.25">
      <c r="A84" s="172"/>
      <c r="B84" s="173">
        <v>44685</v>
      </c>
      <c r="C84" s="7"/>
      <c r="D84" s="16" t="s">
        <v>137</v>
      </c>
      <c r="E84" s="157" t="s">
        <v>917</v>
      </c>
      <c r="F84" s="175" t="s">
        <v>136</v>
      </c>
      <c r="G84" s="47" t="s">
        <v>910</v>
      </c>
      <c r="H84" s="174" t="s">
        <v>770</v>
      </c>
      <c r="I84" s="16" t="s">
        <v>923</v>
      </c>
      <c r="J84" s="6">
        <v>0.41666666666666669</v>
      </c>
      <c r="K84" s="6">
        <v>0.625</v>
      </c>
      <c r="L84" s="169">
        <f t="shared" si="8"/>
        <v>0.20833333333333331</v>
      </c>
      <c r="M84" s="170">
        <f t="shared" si="10"/>
        <v>26852</v>
      </c>
      <c r="N84" s="163">
        <v>26872</v>
      </c>
      <c r="O84" s="171">
        <f t="shared" si="9"/>
        <v>20</v>
      </c>
      <c r="Q84" s="5">
        <f>IF(H84="","",VLOOKUP(H84,LOCALIZA!B$5:H$501,7))</f>
        <v>26.3</v>
      </c>
      <c r="R84" s="46">
        <f t="shared" si="11"/>
        <v>-6.3000000000000007</v>
      </c>
      <c r="S84" s="168">
        <f t="shared" si="12"/>
        <v>-0.23954372623574147</v>
      </c>
    </row>
    <row r="85" spans="1:19" ht="30" hidden="1" customHeight="1" x14ac:dyDescent="0.25">
      <c r="A85" s="172"/>
      <c r="B85" s="173">
        <v>44685</v>
      </c>
      <c r="C85" s="7"/>
      <c r="D85" s="16" t="s">
        <v>137</v>
      </c>
      <c r="E85" s="157" t="s">
        <v>913</v>
      </c>
      <c r="F85" s="175" t="s">
        <v>952</v>
      </c>
      <c r="G85" s="47" t="s">
        <v>255</v>
      </c>
      <c r="H85" s="174" t="s">
        <v>690</v>
      </c>
      <c r="I85" s="179" t="s">
        <v>953</v>
      </c>
      <c r="J85" s="6">
        <v>0.63194444444444442</v>
      </c>
      <c r="K85" s="6">
        <v>0.66666666666666663</v>
      </c>
      <c r="L85" s="169">
        <f t="shared" si="8"/>
        <v>3.472222222222221E-2</v>
      </c>
      <c r="M85" s="170">
        <f t="shared" si="10"/>
        <v>26872</v>
      </c>
      <c r="N85" s="163">
        <v>26880</v>
      </c>
      <c r="O85" s="171">
        <f t="shared" si="9"/>
        <v>8</v>
      </c>
      <c r="Q85" s="5">
        <f>IF(H85="","",VLOOKUP(H85,LOCALIZA!B$5:H$501,7))</f>
        <v>8.4</v>
      </c>
      <c r="R85" s="46">
        <f t="shared" si="11"/>
        <v>-0.40000000000000036</v>
      </c>
      <c r="S85" s="168">
        <f t="shared" si="12"/>
        <v>-4.7619047619047658E-2</v>
      </c>
    </row>
    <row r="86" spans="1:19" ht="30" hidden="1" customHeight="1" x14ac:dyDescent="0.25">
      <c r="A86" s="172"/>
      <c r="B86" s="173">
        <v>44687</v>
      </c>
      <c r="C86" s="7"/>
      <c r="D86" s="16" t="s">
        <v>137</v>
      </c>
      <c r="E86" s="157" t="s">
        <v>912</v>
      </c>
      <c r="F86" s="175" t="s">
        <v>0</v>
      </c>
      <c r="G86" s="47" t="s">
        <v>924</v>
      </c>
      <c r="H86" s="174" t="s">
        <v>714</v>
      </c>
      <c r="I86" s="16" t="s">
        <v>929</v>
      </c>
      <c r="J86" s="6">
        <v>0.625</v>
      </c>
      <c r="K86" s="6">
        <v>0.64583333333333337</v>
      </c>
      <c r="L86" s="169">
        <f t="shared" si="8"/>
        <v>2.083333333333337E-2</v>
      </c>
      <c r="M86" s="170">
        <f t="shared" si="10"/>
        <v>26880</v>
      </c>
      <c r="N86" s="163">
        <v>26886</v>
      </c>
      <c r="O86" s="171">
        <f t="shared" si="9"/>
        <v>6</v>
      </c>
      <c r="Q86" s="5">
        <f>IF(H86="","",VLOOKUP(H86,LOCALIZA!B$5:H$501,7))</f>
        <v>9.5</v>
      </c>
      <c r="R86" s="46">
        <f t="shared" si="11"/>
        <v>-3.5</v>
      </c>
      <c r="S86" s="168">
        <f t="shared" si="12"/>
        <v>-0.36842105263157893</v>
      </c>
    </row>
    <row r="87" spans="1:19" ht="30" hidden="1" customHeight="1" x14ac:dyDescent="0.25">
      <c r="A87" s="172"/>
      <c r="B87" s="173">
        <v>44690</v>
      </c>
      <c r="C87" s="7"/>
      <c r="D87" s="16" t="s">
        <v>137</v>
      </c>
      <c r="E87" s="157" t="s">
        <v>912</v>
      </c>
      <c r="F87" s="175" t="s">
        <v>0</v>
      </c>
      <c r="G87" s="47" t="s">
        <v>215</v>
      </c>
      <c r="H87" s="174" t="s">
        <v>680</v>
      </c>
      <c r="I87" s="16" t="s">
        <v>930</v>
      </c>
      <c r="J87" s="6">
        <v>0.35416666666666669</v>
      </c>
      <c r="K87" s="6">
        <v>0.41666666666666669</v>
      </c>
      <c r="L87" s="169">
        <f t="shared" si="8"/>
        <v>6.25E-2</v>
      </c>
      <c r="M87" s="170">
        <v>26886</v>
      </c>
      <c r="N87" s="163">
        <v>26890</v>
      </c>
      <c r="O87" s="171">
        <f t="shared" si="9"/>
        <v>4</v>
      </c>
      <c r="Q87" s="5">
        <f>IF(H87="","",VLOOKUP(H87,LOCALIZA!B$5:H$501,7))</f>
        <v>4.2</v>
      </c>
      <c r="R87" s="46">
        <f t="shared" si="11"/>
        <v>-0.20000000000000018</v>
      </c>
      <c r="S87" s="168">
        <f t="shared" si="12"/>
        <v>-4.7619047619047658E-2</v>
      </c>
    </row>
    <row r="88" spans="1:19" ht="30" hidden="1" customHeight="1" x14ac:dyDescent="0.25">
      <c r="A88" s="172"/>
      <c r="B88" s="173">
        <v>44694</v>
      </c>
      <c r="C88" s="7"/>
      <c r="D88" s="16" t="s">
        <v>137</v>
      </c>
      <c r="E88" s="157" t="s">
        <v>917</v>
      </c>
      <c r="F88" s="175" t="s">
        <v>136</v>
      </c>
      <c r="G88" s="47" t="s">
        <v>910</v>
      </c>
      <c r="H88" s="174" t="s">
        <v>770</v>
      </c>
      <c r="I88" s="179" t="s">
        <v>960</v>
      </c>
      <c r="J88" s="6">
        <v>0.39583333333333331</v>
      </c>
      <c r="K88" s="6">
        <v>0.47916666666666669</v>
      </c>
      <c r="L88" s="169">
        <f t="shared" si="8"/>
        <v>8.333333333333337E-2</v>
      </c>
      <c r="M88" s="170">
        <f t="shared" si="10"/>
        <v>26890</v>
      </c>
      <c r="N88" s="163">
        <v>26910</v>
      </c>
      <c r="O88" s="171">
        <f t="shared" si="9"/>
        <v>20</v>
      </c>
      <c r="Q88" s="5">
        <f>IF(H88="","",VLOOKUP(H88,LOCALIZA!B$5:H$501,7))</f>
        <v>26.3</v>
      </c>
      <c r="R88" s="46">
        <f t="shared" si="11"/>
        <v>-6.3000000000000007</v>
      </c>
      <c r="S88" s="168">
        <f t="shared" si="12"/>
        <v>-0.23954372623574147</v>
      </c>
    </row>
    <row r="89" spans="1:19" ht="30" hidden="1" customHeight="1" x14ac:dyDescent="0.25">
      <c r="A89" s="172"/>
      <c r="B89" s="173">
        <v>44698</v>
      </c>
      <c r="C89" s="7"/>
      <c r="D89" s="16" t="s">
        <v>137</v>
      </c>
      <c r="E89" s="157" t="s">
        <v>917</v>
      </c>
      <c r="F89" s="175" t="s">
        <v>136</v>
      </c>
      <c r="G89" s="47" t="s">
        <v>910</v>
      </c>
      <c r="H89" s="174" t="s">
        <v>770</v>
      </c>
      <c r="I89" s="179" t="s">
        <v>960</v>
      </c>
      <c r="J89" s="6">
        <v>0.39583333333333331</v>
      </c>
      <c r="K89" s="6">
        <v>0.45833333333333331</v>
      </c>
      <c r="L89" s="169">
        <f t="shared" si="8"/>
        <v>6.25E-2</v>
      </c>
      <c r="M89" s="170">
        <f t="shared" si="10"/>
        <v>26910</v>
      </c>
      <c r="N89" s="163">
        <v>26930</v>
      </c>
      <c r="O89" s="171">
        <f t="shared" si="9"/>
        <v>20</v>
      </c>
      <c r="Q89" s="5">
        <f>IF(H89="","",VLOOKUP(H89,LOCALIZA!B$5:H$501,7))</f>
        <v>26.3</v>
      </c>
      <c r="R89" s="46">
        <f t="shared" si="11"/>
        <v>-6.3000000000000007</v>
      </c>
      <c r="S89" s="168">
        <f t="shared" si="12"/>
        <v>-0.23954372623574147</v>
      </c>
    </row>
    <row r="90" spans="1:19" ht="30" hidden="1" customHeight="1" x14ac:dyDescent="0.25">
      <c r="A90" s="172"/>
      <c r="B90" s="173">
        <v>44699</v>
      </c>
      <c r="C90" s="7"/>
      <c r="D90" s="16" t="s">
        <v>137</v>
      </c>
      <c r="E90" s="157" t="s">
        <v>917</v>
      </c>
      <c r="F90" s="175" t="s">
        <v>136</v>
      </c>
      <c r="G90" s="47" t="s">
        <v>910</v>
      </c>
      <c r="H90" s="174" t="s">
        <v>770</v>
      </c>
      <c r="I90" s="179" t="s">
        <v>960</v>
      </c>
      <c r="J90" s="6">
        <v>0.625</v>
      </c>
      <c r="K90" s="6">
        <v>0.67361111111111116</v>
      </c>
      <c r="L90" s="169">
        <f t="shared" si="8"/>
        <v>4.861111111111116E-2</v>
      </c>
      <c r="M90" s="170">
        <f t="shared" si="10"/>
        <v>26930</v>
      </c>
      <c r="N90" s="163">
        <v>26950</v>
      </c>
      <c r="O90" s="171">
        <f t="shared" si="9"/>
        <v>20</v>
      </c>
      <c r="Q90" s="5">
        <f>IF(H90="","",VLOOKUP(H90,LOCALIZA!B$5:H$501,7))</f>
        <v>26.3</v>
      </c>
      <c r="R90" s="46">
        <f t="shared" si="11"/>
        <v>-6.3000000000000007</v>
      </c>
      <c r="S90" s="168">
        <f t="shared" si="12"/>
        <v>-0.23954372623574147</v>
      </c>
    </row>
    <row r="91" spans="1:19" s="188" customFormat="1" ht="30" hidden="1" customHeight="1" x14ac:dyDescent="0.25">
      <c r="A91" s="181"/>
      <c r="B91" s="182">
        <v>44700</v>
      </c>
      <c r="C91" s="183"/>
      <c r="D91" s="47" t="s">
        <v>137</v>
      </c>
      <c r="E91" s="184" t="s">
        <v>878</v>
      </c>
      <c r="F91" s="175" t="s">
        <v>948</v>
      </c>
      <c r="G91" s="47" t="s">
        <v>248</v>
      </c>
      <c r="H91" s="174" t="s">
        <v>248</v>
      </c>
      <c r="I91" s="207" t="s">
        <v>1060</v>
      </c>
      <c r="J91" s="186">
        <v>0.75</v>
      </c>
      <c r="K91" s="186">
        <v>2.0833333333333332E-2</v>
      </c>
      <c r="L91" s="169">
        <f t="shared" si="8"/>
        <v>-0.72916666666666663</v>
      </c>
      <c r="M91" s="170">
        <f t="shared" si="10"/>
        <v>26950</v>
      </c>
      <c r="N91" s="187">
        <v>27112</v>
      </c>
      <c r="O91" s="171">
        <f t="shared" si="9"/>
        <v>162</v>
      </c>
      <c r="Q91" s="189">
        <f>IF(H91="","",VLOOKUP(H91,LOCALIZA!B$5:H$501,7))</f>
        <v>9.5</v>
      </c>
      <c r="R91" s="190">
        <f t="shared" si="11"/>
        <v>152.5</v>
      </c>
      <c r="S91" s="191">
        <f t="shared" si="12"/>
        <v>16.05263157894737</v>
      </c>
    </row>
    <row r="92" spans="1:19" s="188" customFormat="1" ht="60" hidden="1" customHeight="1" x14ac:dyDescent="0.25">
      <c r="A92" s="181"/>
      <c r="B92" s="182">
        <v>44701</v>
      </c>
      <c r="C92" s="183"/>
      <c r="D92" s="47" t="s">
        <v>137</v>
      </c>
      <c r="E92" s="184" t="s">
        <v>915</v>
      </c>
      <c r="F92" s="175" t="s">
        <v>136</v>
      </c>
      <c r="G92" s="47" t="s">
        <v>211</v>
      </c>
      <c r="H92" s="174" t="s">
        <v>211</v>
      </c>
      <c r="I92" s="185" t="s">
        <v>1059</v>
      </c>
      <c r="J92" s="186">
        <v>0.35416666666666669</v>
      </c>
      <c r="K92" s="186">
        <v>0.54166666666666663</v>
      </c>
      <c r="L92" s="169">
        <f t="shared" si="8"/>
        <v>0.18749999999999994</v>
      </c>
      <c r="M92" s="170">
        <f t="shared" si="10"/>
        <v>27112</v>
      </c>
      <c r="N92" s="187">
        <v>27266</v>
      </c>
      <c r="O92" s="171">
        <f t="shared" si="9"/>
        <v>154</v>
      </c>
      <c r="Q92" s="189">
        <f>IF(H92="","",VLOOKUP(H92,LOCALIZA!B$5:H$501,7))</f>
        <v>3.2</v>
      </c>
      <c r="R92" s="190">
        <f t="shared" si="11"/>
        <v>150.80000000000001</v>
      </c>
      <c r="S92" s="191">
        <f t="shared" si="12"/>
        <v>47.125</v>
      </c>
    </row>
    <row r="93" spans="1:19" ht="30" hidden="1" customHeight="1" x14ac:dyDescent="0.25">
      <c r="A93" s="172"/>
      <c r="B93" s="173">
        <v>44704</v>
      </c>
      <c r="C93" s="7"/>
      <c r="D93" s="16" t="s">
        <v>137</v>
      </c>
      <c r="E93" s="157" t="s">
        <v>90</v>
      </c>
      <c r="F93" s="175" t="s">
        <v>203</v>
      </c>
      <c r="G93" s="47" t="s">
        <v>211</v>
      </c>
      <c r="H93" s="174" t="s">
        <v>211</v>
      </c>
      <c r="I93" s="179" t="s">
        <v>966</v>
      </c>
      <c r="J93" s="6">
        <v>0.39583333333333331</v>
      </c>
      <c r="K93" s="6">
        <v>0.52083333333333337</v>
      </c>
      <c r="L93" s="169">
        <f t="shared" si="8"/>
        <v>0.12500000000000006</v>
      </c>
      <c r="M93" s="170">
        <v>27266</v>
      </c>
      <c r="N93" s="163">
        <v>27430</v>
      </c>
      <c r="O93" s="171">
        <f t="shared" si="9"/>
        <v>164</v>
      </c>
      <c r="Q93" s="5">
        <f>IF(H93="","",VLOOKUP(H93,LOCALIZA!B$5:H$501,7))</f>
        <v>3.2</v>
      </c>
      <c r="R93" s="46">
        <f t="shared" si="11"/>
        <v>160.80000000000001</v>
      </c>
      <c r="S93" s="168">
        <f t="shared" si="12"/>
        <v>50.25</v>
      </c>
    </row>
    <row r="94" spans="1:19" ht="30" hidden="1" customHeight="1" x14ac:dyDescent="0.25">
      <c r="A94" s="172"/>
      <c r="B94" s="173">
        <v>44705</v>
      </c>
      <c r="C94" s="7"/>
      <c r="D94" s="16" t="s">
        <v>137</v>
      </c>
      <c r="E94" s="157" t="s">
        <v>915</v>
      </c>
      <c r="F94" s="175" t="s">
        <v>136</v>
      </c>
      <c r="G94" s="47" t="s">
        <v>910</v>
      </c>
      <c r="H94" s="174" t="s">
        <v>770</v>
      </c>
      <c r="I94" s="179" t="s">
        <v>960</v>
      </c>
      <c r="J94" s="6">
        <v>0.58333333333333337</v>
      </c>
      <c r="K94" s="6">
        <v>0.64583333333333337</v>
      </c>
      <c r="L94" s="169">
        <f t="shared" si="8"/>
        <v>6.25E-2</v>
      </c>
      <c r="M94" s="170">
        <f t="shared" si="10"/>
        <v>27430</v>
      </c>
      <c r="N94" s="163">
        <v>27450</v>
      </c>
      <c r="O94" s="171">
        <f t="shared" si="9"/>
        <v>20</v>
      </c>
      <c r="Q94" s="5">
        <f>IF(H94="","",VLOOKUP(H94,LOCALIZA!B$5:H$501,7))</f>
        <v>26.3</v>
      </c>
      <c r="R94" s="46">
        <f t="shared" si="11"/>
        <v>-6.3000000000000007</v>
      </c>
      <c r="S94" s="168">
        <f t="shared" si="12"/>
        <v>-0.23954372623574147</v>
      </c>
    </row>
    <row r="95" spans="1:19" ht="30" hidden="1" customHeight="1" x14ac:dyDescent="0.25">
      <c r="A95" s="172"/>
      <c r="B95" s="173">
        <v>44706</v>
      </c>
      <c r="C95" s="7"/>
      <c r="D95" s="16" t="s">
        <v>137</v>
      </c>
      <c r="E95" s="157" t="s">
        <v>917</v>
      </c>
      <c r="F95" s="175" t="s">
        <v>136</v>
      </c>
      <c r="G95" s="47" t="s">
        <v>910</v>
      </c>
      <c r="H95" s="174" t="s">
        <v>770</v>
      </c>
      <c r="I95" s="16" t="s">
        <v>923</v>
      </c>
      <c r="J95" s="6">
        <v>0.41666666666666669</v>
      </c>
      <c r="K95" s="6">
        <v>0.58333333333333337</v>
      </c>
      <c r="L95" s="169">
        <f t="shared" si="8"/>
        <v>0.16666666666666669</v>
      </c>
      <c r="M95" s="170">
        <f t="shared" si="10"/>
        <v>27450</v>
      </c>
      <c r="N95" s="163">
        <v>27475</v>
      </c>
      <c r="O95" s="171">
        <f t="shared" si="9"/>
        <v>25</v>
      </c>
      <c r="Q95" s="5">
        <f>IF(H95="","",VLOOKUP(H95,LOCALIZA!B$5:H$501,7))</f>
        <v>26.3</v>
      </c>
      <c r="R95" s="46">
        <f t="shared" si="11"/>
        <v>-1.3000000000000007</v>
      </c>
      <c r="S95" s="168">
        <f t="shared" si="12"/>
        <v>-4.9429657794676833E-2</v>
      </c>
    </row>
    <row r="96" spans="1:19" ht="30" hidden="1" customHeight="1" x14ac:dyDescent="0.25">
      <c r="A96" s="172"/>
      <c r="B96" s="173">
        <v>44707</v>
      </c>
      <c r="C96" s="7"/>
      <c r="D96" s="16" t="s">
        <v>137</v>
      </c>
      <c r="E96" s="157" t="s">
        <v>917</v>
      </c>
      <c r="F96" s="175" t="s">
        <v>136</v>
      </c>
      <c r="G96" s="47" t="s">
        <v>910</v>
      </c>
      <c r="H96" s="174" t="s">
        <v>770</v>
      </c>
      <c r="I96" s="179" t="s">
        <v>960</v>
      </c>
      <c r="J96" s="6">
        <v>0.58333333333333337</v>
      </c>
      <c r="K96" s="6">
        <v>0.64583333333333337</v>
      </c>
      <c r="L96" s="169">
        <f t="shared" si="8"/>
        <v>6.25E-2</v>
      </c>
      <c r="M96" s="170">
        <f t="shared" si="10"/>
        <v>27475</v>
      </c>
      <c r="N96" s="163">
        <v>27500</v>
      </c>
      <c r="O96" s="171">
        <f t="shared" si="9"/>
        <v>25</v>
      </c>
      <c r="Q96" s="5">
        <f>IF(H96="","",VLOOKUP(H96,LOCALIZA!B$5:H$501,7))</f>
        <v>26.3</v>
      </c>
      <c r="R96" s="46">
        <f t="shared" si="11"/>
        <v>-1.3000000000000007</v>
      </c>
      <c r="S96" s="168">
        <f t="shared" si="12"/>
        <v>-4.9429657794676833E-2</v>
      </c>
    </row>
    <row r="97" spans="1:19" ht="30" hidden="1" customHeight="1" x14ac:dyDescent="0.25">
      <c r="A97" s="172"/>
      <c r="B97" s="173">
        <v>44708</v>
      </c>
      <c r="C97" s="7"/>
      <c r="D97" s="16" t="s">
        <v>137</v>
      </c>
      <c r="E97" s="157" t="s">
        <v>917</v>
      </c>
      <c r="F97" s="175" t="s">
        <v>136</v>
      </c>
      <c r="G97" s="47" t="s">
        <v>910</v>
      </c>
      <c r="H97" s="174" t="s">
        <v>770</v>
      </c>
      <c r="I97" s="179" t="s">
        <v>960</v>
      </c>
      <c r="J97" s="6">
        <v>0.625</v>
      </c>
      <c r="K97" s="6">
        <v>0.6875</v>
      </c>
      <c r="L97" s="169">
        <f t="shared" si="8"/>
        <v>6.25E-2</v>
      </c>
      <c r="M97" s="170">
        <f t="shared" si="10"/>
        <v>27500</v>
      </c>
      <c r="N97" s="163">
        <v>27525</v>
      </c>
      <c r="O97" s="171">
        <f t="shared" si="9"/>
        <v>25</v>
      </c>
      <c r="Q97" s="5">
        <f>IF(H97="","",VLOOKUP(H97,LOCALIZA!B$5:H$501,7))</f>
        <v>26.3</v>
      </c>
      <c r="R97" s="46">
        <f t="shared" si="11"/>
        <v>-1.3000000000000007</v>
      </c>
      <c r="S97" s="168">
        <f t="shared" si="12"/>
        <v>-4.9429657794676833E-2</v>
      </c>
    </row>
    <row r="98" spans="1:19" ht="30" hidden="1" customHeight="1" x14ac:dyDescent="0.25">
      <c r="A98" s="172"/>
      <c r="B98" s="173">
        <v>44711</v>
      </c>
      <c r="C98" s="7"/>
      <c r="D98" s="16" t="s">
        <v>137</v>
      </c>
      <c r="E98" s="157" t="s">
        <v>915</v>
      </c>
      <c r="F98" s="175" t="s">
        <v>136</v>
      </c>
      <c r="G98" s="47" t="s">
        <v>910</v>
      </c>
      <c r="H98" s="174" t="s">
        <v>770</v>
      </c>
      <c r="I98" s="179" t="s">
        <v>960</v>
      </c>
      <c r="J98" s="6">
        <v>0.33333333333333331</v>
      </c>
      <c r="K98" s="6">
        <v>0.43055555555555558</v>
      </c>
      <c r="L98" s="169">
        <f t="shared" si="8"/>
        <v>9.7222222222222265E-2</v>
      </c>
      <c r="M98" s="170">
        <f t="shared" si="10"/>
        <v>27525</v>
      </c>
      <c r="N98" s="163">
        <v>27545</v>
      </c>
      <c r="O98" s="171">
        <f t="shared" si="9"/>
        <v>20</v>
      </c>
      <c r="Q98" s="5">
        <f>IF(H98="","",VLOOKUP(H98,LOCALIZA!B$5:H$501,7))</f>
        <v>26.3</v>
      </c>
      <c r="R98" s="46">
        <f t="shared" si="11"/>
        <v>-6.3000000000000007</v>
      </c>
      <c r="S98" s="168">
        <f t="shared" si="12"/>
        <v>-0.23954372623574147</v>
      </c>
    </row>
    <row r="99" spans="1:19" ht="30" hidden="1" customHeight="1" x14ac:dyDescent="0.25">
      <c r="A99" s="172"/>
      <c r="B99" s="173">
        <v>44712</v>
      </c>
      <c r="C99" s="7"/>
      <c r="D99" s="16" t="s">
        <v>137</v>
      </c>
      <c r="E99" s="157" t="s">
        <v>915</v>
      </c>
      <c r="F99" s="175" t="s">
        <v>136</v>
      </c>
      <c r="G99" s="47" t="s">
        <v>910</v>
      </c>
      <c r="H99" s="174" t="s">
        <v>770</v>
      </c>
      <c r="I99" s="179" t="s">
        <v>960</v>
      </c>
      <c r="J99" s="6">
        <v>0.35416666666666669</v>
      </c>
      <c r="K99" s="6">
        <v>0.41666666666666669</v>
      </c>
      <c r="L99" s="169">
        <f t="shared" si="8"/>
        <v>6.25E-2</v>
      </c>
      <c r="M99" s="170">
        <f t="shared" si="10"/>
        <v>27545</v>
      </c>
      <c r="N99" s="163">
        <v>27565</v>
      </c>
      <c r="O99" s="171">
        <f t="shared" si="9"/>
        <v>20</v>
      </c>
      <c r="Q99" s="5">
        <f>IF(H99="","",VLOOKUP(H99,LOCALIZA!B$5:H$501,7))</f>
        <v>26.3</v>
      </c>
      <c r="R99" s="46">
        <f t="shared" si="11"/>
        <v>-6.3000000000000007</v>
      </c>
      <c r="S99" s="168">
        <f t="shared" si="12"/>
        <v>-0.23954372623574147</v>
      </c>
    </row>
    <row r="100" spans="1:19" ht="30" hidden="1" customHeight="1" x14ac:dyDescent="0.25">
      <c r="A100" s="172"/>
      <c r="B100" s="173">
        <v>44713</v>
      </c>
      <c r="C100" s="7"/>
      <c r="D100" s="16" t="s">
        <v>137</v>
      </c>
      <c r="E100" s="157" t="s">
        <v>915</v>
      </c>
      <c r="F100" s="175" t="s">
        <v>136</v>
      </c>
      <c r="G100" s="47" t="s">
        <v>910</v>
      </c>
      <c r="H100" s="174" t="s">
        <v>770</v>
      </c>
      <c r="I100" s="16" t="s">
        <v>923</v>
      </c>
      <c r="J100" s="6">
        <v>0.41666666666666669</v>
      </c>
      <c r="K100" s="6">
        <v>0.58333333333333337</v>
      </c>
      <c r="L100" s="169">
        <f t="shared" si="8"/>
        <v>0.16666666666666669</v>
      </c>
      <c r="M100" s="170">
        <f t="shared" si="10"/>
        <v>27565</v>
      </c>
      <c r="N100" s="163">
        <v>27585</v>
      </c>
      <c r="O100" s="171">
        <f t="shared" si="9"/>
        <v>20</v>
      </c>
      <c r="Q100" s="5">
        <f>IF(H100="","",VLOOKUP(H100,LOCALIZA!B$5:H$501,7))</f>
        <v>26.3</v>
      </c>
      <c r="R100" s="46">
        <f t="shared" si="11"/>
        <v>-6.3000000000000007</v>
      </c>
      <c r="S100" s="168">
        <f t="shared" si="12"/>
        <v>-0.23954372623574147</v>
      </c>
    </row>
    <row r="101" spans="1:19" ht="30" hidden="1" customHeight="1" x14ac:dyDescent="0.25">
      <c r="A101" s="172"/>
      <c r="B101" s="173">
        <v>44714</v>
      </c>
      <c r="C101" s="7"/>
      <c r="D101" s="16" t="s">
        <v>137</v>
      </c>
      <c r="E101" s="157" t="s">
        <v>915</v>
      </c>
      <c r="F101" s="175" t="s">
        <v>136</v>
      </c>
      <c r="G101" s="16" t="s">
        <v>211</v>
      </c>
      <c r="H101" s="174" t="s">
        <v>1061</v>
      </c>
      <c r="I101" s="179" t="s">
        <v>1062</v>
      </c>
      <c r="J101" s="6">
        <v>0.41666666666666669</v>
      </c>
      <c r="K101" s="6">
        <v>0.67013888888888884</v>
      </c>
      <c r="L101" s="169">
        <f t="shared" si="8"/>
        <v>0.25347222222222215</v>
      </c>
      <c r="M101" s="170">
        <f t="shared" si="10"/>
        <v>27585</v>
      </c>
      <c r="N101" s="208">
        <v>27745</v>
      </c>
      <c r="O101" s="171">
        <f t="shared" si="9"/>
        <v>160</v>
      </c>
      <c r="Q101" s="5">
        <f>IF(H101="","",VLOOKUP(H101,LOCALIZA!B$5:H$501,7))</f>
        <v>195.3</v>
      </c>
      <c r="R101" s="46">
        <f t="shared" si="11"/>
        <v>-35.300000000000011</v>
      </c>
      <c r="S101" s="209">
        <f t="shared" si="12"/>
        <v>-0.18074756784434209</v>
      </c>
    </row>
    <row r="102" spans="1:19" ht="30" hidden="1" customHeight="1" x14ac:dyDescent="0.25">
      <c r="A102" s="172"/>
      <c r="B102" s="173">
        <v>44715</v>
      </c>
      <c r="C102" s="7"/>
      <c r="D102" s="16" t="s">
        <v>137</v>
      </c>
      <c r="E102" s="157" t="s">
        <v>912</v>
      </c>
      <c r="F102" s="175" t="s">
        <v>0</v>
      </c>
      <c r="G102" s="47" t="s">
        <v>924</v>
      </c>
      <c r="H102" s="174" t="s">
        <v>714</v>
      </c>
      <c r="I102" s="16" t="s">
        <v>929</v>
      </c>
      <c r="J102" s="6">
        <v>0.58333333333333337</v>
      </c>
      <c r="K102" s="6">
        <v>0.625</v>
      </c>
      <c r="L102" s="169">
        <f t="shared" si="8"/>
        <v>4.166666666666663E-2</v>
      </c>
      <c r="M102" s="170">
        <f t="shared" si="10"/>
        <v>27745</v>
      </c>
      <c r="N102" s="163">
        <v>27750</v>
      </c>
      <c r="O102" s="171">
        <f t="shared" si="9"/>
        <v>5</v>
      </c>
      <c r="Q102" s="5">
        <f>IF(H102="","",VLOOKUP(H102,LOCALIZA!B$5:H$501,7))</f>
        <v>9.5</v>
      </c>
      <c r="R102" s="46">
        <f t="shared" si="11"/>
        <v>-4.5</v>
      </c>
      <c r="S102" s="168">
        <f t="shared" si="12"/>
        <v>-0.47368421052631576</v>
      </c>
    </row>
    <row r="103" spans="1:19" ht="30" hidden="1" customHeight="1" x14ac:dyDescent="0.25">
      <c r="A103" s="172"/>
      <c r="B103" s="173">
        <v>44715</v>
      </c>
      <c r="C103" s="7"/>
      <c r="D103" s="16" t="s">
        <v>137</v>
      </c>
      <c r="E103" s="157" t="s">
        <v>954</v>
      </c>
      <c r="F103" s="175" t="s">
        <v>203</v>
      </c>
      <c r="G103" s="47" t="s">
        <v>255</v>
      </c>
      <c r="H103" s="174" t="s">
        <v>690</v>
      </c>
      <c r="I103" s="16" t="s">
        <v>955</v>
      </c>
      <c r="J103" s="6">
        <v>0.625</v>
      </c>
      <c r="K103" s="6">
        <v>0.6875</v>
      </c>
      <c r="L103" s="169">
        <f t="shared" si="8"/>
        <v>6.25E-2</v>
      </c>
      <c r="M103" s="170">
        <f t="shared" si="10"/>
        <v>27750</v>
      </c>
      <c r="N103" s="163">
        <v>27755</v>
      </c>
      <c r="O103" s="171">
        <f t="shared" si="9"/>
        <v>5</v>
      </c>
      <c r="Q103" s="5">
        <f>IF(H103="","",VLOOKUP(H103,LOCALIZA!B$5:H$501,7))</f>
        <v>8.4</v>
      </c>
      <c r="R103" s="46">
        <f t="shared" si="11"/>
        <v>-3.4000000000000004</v>
      </c>
      <c r="S103" s="168">
        <f t="shared" si="12"/>
        <v>-0.40476190476190477</v>
      </c>
    </row>
    <row r="104" spans="1:19" ht="60" hidden="1" customHeight="1" x14ac:dyDescent="0.25">
      <c r="A104" s="172"/>
      <c r="B104" s="173">
        <v>44718</v>
      </c>
      <c r="C104" s="7"/>
      <c r="D104" s="16" t="s">
        <v>137</v>
      </c>
      <c r="E104" s="157" t="s">
        <v>917</v>
      </c>
      <c r="F104" s="175" t="s">
        <v>136</v>
      </c>
      <c r="G104" s="16" t="s">
        <v>246</v>
      </c>
      <c r="H104" s="174" t="s">
        <v>246</v>
      </c>
      <c r="I104" s="178" t="s">
        <v>1063</v>
      </c>
      <c r="J104" s="6">
        <v>0.75</v>
      </c>
      <c r="K104" s="6">
        <v>0.83333333333333337</v>
      </c>
      <c r="L104" s="169">
        <f t="shared" si="8"/>
        <v>8.333333333333337E-2</v>
      </c>
      <c r="M104" s="170">
        <f t="shared" si="10"/>
        <v>27755</v>
      </c>
      <c r="N104" s="208">
        <v>27810</v>
      </c>
      <c r="O104" s="171">
        <f t="shared" si="9"/>
        <v>55</v>
      </c>
      <c r="Q104" s="5">
        <f>IF(H104="","",VLOOKUP(H104,LOCALIZA!B$5:H$501,7))</f>
        <v>25.2</v>
      </c>
      <c r="R104" s="46">
        <f t="shared" si="11"/>
        <v>29.8</v>
      </c>
      <c r="S104" s="209">
        <f t="shared" si="12"/>
        <v>1.1825396825396826</v>
      </c>
    </row>
    <row r="105" spans="1:19" ht="30" hidden="1" customHeight="1" x14ac:dyDescent="0.25">
      <c r="A105" s="172"/>
      <c r="B105" s="173">
        <v>44719</v>
      </c>
      <c r="C105" s="7"/>
      <c r="D105" s="16" t="s">
        <v>137</v>
      </c>
      <c r="E105" s="157" t="s">
        <v>917</v>
      </c>
      <c r="F105" s="175" t="s">
        <v>136</v>
      </c>
      <c r="G105" s="47" t="s">
        <v>910</v>
      </c>
      <c r="H105" s="174" t="s">
        <v>770</v>
      </c>
      <c r="I105" s="179" t="s">
        <v>960</v>
      </c>
      <c r="J105" s="6">
        <v>0.41666666666666669</v>
      </c>
      <c r="K105" s="6">
        <v>0.54166666666666663</v>
      </c>
      <c r="L105" s="169">
        <f t="shared" si="8"/>
        <v>0.12499999999999994</v>
      </c>
      <c r="M105" s="170">
        <f t="shared" si="10"/>
        <v>27810</v>
      </c>
      <c r="N105" s="163">
        <v>27830</v>
      </c>
      <c r="O105" s="171">
        <f t="shared" si="9"/>
        <v>20</v>
      </c>
      <c r="Q105" s="5">
        <f>IF(H105="","",VLOOKUP(H105,LOCALIZA!B$5:H$501,7))</f>
        <v>26.3</v>
      </c>
      <c r="R105" s="46">
        <f t="shared" si="11"/>
        <v>-6.3000000000000007</v>
      </c>
      <c r="S105" s="168">
        <f t="shared" si="12"/>
        <v>-0.23954372623574147</v>
      </c>
    </row>
    <row r="106" spans="1:19" ht="30" hidden="1" customHeight="1" x14ac:dyDescent="0.25">
      <c r="A106" s="172"/>
      <c r="B106" s="173">
        <v>44721</v>
      </c>
      <c r="C106" s="7"/>
      <c r="D106" s="16" t="s">
        <v>137</v>
      </c>
      <c r="E106" s="157" t="s">
        <v>915</v>
      </c>
      <c r="F106" s="175" t="s">
        <v>136</v>
      </c>
      <c r="G106" s="47" t="s">
        <v>910</v>
      </c>
      <c r="H106" s="174" t="s">
        <v>770</v>
      </c>
      <c r="I106" s="16" t="s">
        <v>923</v>
      </c>
      <c r="J106" s="6">
        <v>0.375</v>
      </c>
      <c r="K106" s="6">
        <v>0.45833333333333331</v>
      </c>
      <c r="L106" s="169">
        <f t="shared" si="8"/>
        <v>8.3333333333333315E-2</v>
      </c>
      <c r="M106" s="170">
        <f t="shared" si="10"/>
        <v>27830</v>
      </c>
      <c r="N106" s="163">
        <v>27855</v>
      </c>
      <c r="O106" s="171">
        <f t="shared" si="9"/>
        <v>25</v>
      </c>
      <c r="Q106" s="5">
        <f>IF(H106="","",VLOOKUP(H106,LOCALIZA!B$5:H$501,7))</f>
        <v>26.3</v>
      </c>
      <c r="R106" s="46">
        <f t="shared" si="11"/>
        <v>-1.3000000000000007</v>
      </c>
      <c r="S106" s="168">
        <f t="shared" si="12"/>
        <v>-4.9429657794676833E-2</v>
      </c>
    </row>
    <row r="107" spans="1:19" ht="50.1" hidden="1" customHeight="1" x14ac:dyDescent="0.25">
      <c r="A107" s="172"/>
      <c r="B107" s="173">
        <v>44722</v>
      </c>
      <c r="C107" s="7"/>
      <c r="D107" s="16" t="s">
        <v>137</v>
      </c>
      <c r="E107" s="157" t="s">
        <v>915</v>
      </c>
      <c r="F107" s="175" t="s">
        <v>136</v>
      </c>
      <c r="G107" s="16" t="s">
        <v>211</v>
      </c>
      <c r="H107" s="174" t="s">
        <v>211</v>
      </c>
      <c r="I107" s="179" t="s">
        <v>1039</v>
      </c>
      <c r="J107" s="6">
        <v>0.47916666666666669</v>
      </c>
      <c r="K107" s="6">
        <v>0.70138888888888884</v>
      </c>
      <c r="L107" s="169">
        <f t="shared" si="8"/>
        <v>0.22222222222222215</v>
      </c>
      <c r="M107" s="170">
        <f t="shared" si="10"/>
        <v>27855</v>
      </c>
      <c r="N107" s="208">
        <v>28015</v>
      </c>
      <c r="O107" s="171">
        <f t="shared" si="9"/>
        <v>160</v>
      </c>
      <c r="Q107" s="5">
        <f>IF(H107="","",VLOOKUP(H107,LOCALIZA!B$5:H$501,7))</f>
        <v>3.2</v>
      </c>
      <c r="R107" s="46">
        <f t="shared" si="11"/>
        <v>156.80000000000001</v>
      </c>
      <c r="S107" s="209">
        <f t="shared" si="12"/>
        <v>49</v>
      </c>
    </row>
    <row r="108" spans="1:19" ht="30" hidden="1" customHeight="1" x14ac:dyDescent="0.25">
      <c r="A108" s="172"/>
      <c r="B108" s="173">
        <v>44725</v>
      </c>
      <c r="C108" s="7"/>
      <c r="D108" s="16" t="s">
        <v>137</v>
      </c>
      <c r="E108" s="157" t="s">
        <v>956</v>
      </c>
      <c r="F108" s="175" t="s">
        <v>957</v>
      </c>
      <c r="G108" s="47" t="s">
        <v>910</v>
      </c>
      <c r="H108" s="174" t="s">
        <v>770</v>
      </c>
      <c r="I108" s="16" t="s">
        <v>936</v>
      </c>
      <c r="J108" s="6">
        <v>0.45833333333333331</v>
      </c>
      <c r="K108" s="6">
        <v>0.58333333333333337</v>
      </c>
      <c r="L108" s="169">
        <f t="shared" si="8"/>
        <v>0.12500000000000006</v>
      </c>
      <c r="M108" s="170">
        <f t="shared" si="10"/>
        <v>28015</v>
      </c>
      <c r="N108" s="163">
        <v>28038</v>
      </c>
      <c r="O108" s="171">
        <f t="shared" si="9"/>
        <v>23</v>
      </c>
      <c r="Q108" s="5">
        <f>IF(H108="","",VLOOKUP(H108,LOCALIZA!B$5:H$501,7))</f>
        <v>26.3</v>
      </c>
      <c r="R108" s="46">
        <f t="shared" si="11"/>
        <v>-3.3000000000000007</v>
      </c>
      <c r="S108" s="168">
        <f t="shared" si="12"/>
        <v>-0.12547528517110268</v>
      </c>
    </row>
    <row r="109" spans="1:19" ht="30" hidden="1" customHeight="1" x14ac:dyDescent="0.25">
      <c r="A109" s="172"/>
      <c r="B109" s="173">
        <v>44726</v>
      </c>
      <c r="C109" s="7"/>
      <c r="D109" s="16" t="s">
        <v>137</v>
      </c>
      <c r="E109" s="157" t="s">
        <v>917</v>
      </c>
      <c r="F109" s="175" t="s">
        <v>136</v>
      </c>
      <c r="G109" s="47" t="s">
        <v>910</v>
      </c>
      <c r="H109" s="174" t="s">
        <v>770</v>
      </c>
      <c r="I109" s="179" t="s">
        <v>960</v>
      </c>
      <c r="J109" s="6">
        <v>0.41666666666666669</v>
      </c>
      <c r="K109" s="6">
        <v>0.5</v>
      </c>
      <c r="L109" s="169">
        <f t="shared" si="8"/>
        <v>8.3333333333333315E-2</v>
      </c>
      <c r="M109" s="170">
        <f t="shared" si="10"/>
        <v>28038</v>
      </c>
      <c r="N109" s="163">
        <v>28061</v>
      </c>
      <c r="O109" s="171">
        <f t="shared" si="9"/>
        <v>23</v>
      </c>
      <c r="Q109" s="5">
        <f>IF(H109="","",VLOOKUP(H109,LOCALIZA!B$5:H$501,7))</f>
        <v>26.3</v>
      </c>
      <c r="R109" s="46">
        <f t="shared" si="11"/>
        <v>-3.3000000000000007</v>
      </c>
      <c r="S109" s="168">
        <f t="shared" si="12"/>
        <v>-0.12547528517110268</v>
      </c>
    </row>
    <row r="110" spans="1:19" ht="30" hidden="1" customHeight="1" x14ac:dyDescent="0.25">
      <c r="A110" s="172"/>
      <c r="B110" s="173">
        <v>44726</v>
      </c>
      <c r="C110" s="7"/>
      <c r="D110" s="16" t="s">
        <v>137</v>
      </c>
      <c r="E110" s="157" t="s">
        <v>143</v>
      </c>
      <c r="F110" s="175" t="s">
        <v>203</v>
      </c>
      <c r="G110" s="47" t="s">
        <v>687</v>
      </c>
      <c r="H110" s="174" t="s">
        <v>686</v>
      </c>
      <c r="I110" s="179" t="s">
        <v>967</v>
      </c>
      <c r="J110" s="6">
        <v>0.59027777777777779</v>
      </c>
      <c r="K110" s="6">
        <v>0.62152777777777779</v>
      </c>
      <c r="L110" s="169">
        <f t="shared" si="8"/>
        <v>3.125E-2</v>
      </c>
      <c r="M110" s="170">
        <f t="shared" si="10"/>
        <v>28061</v>
      </c>
      <c r="N110" s="163">
        <v>28068</v>
      </c>
      <c r="O110" s="171">
        <f t="shared" si="9"/>
        <v>7</v>
      </c>
      <c r="Q110" s="5">
        <f>IF(H110="","",VLOOKUP(H110,LOCALIZA!B$5:H$501,7))</f>
        <v>7.4</v>
      </c>
      <c r="R110" s="46">
        <f t="shared" si="11"/>
        <v>-0.40000000000000036</v>
      </c>
      <c r="S110" s="168">
        <f t="shared" si="12"/>
        <v>-5.4054054054054099E-2</v>
      </c>
    </row>
    <row r="111" spans="1:19" ht="30" hidden="1" customHeight="1" x14ac:dyDescent="0.25">
      <c r="A111" s="172"/>
      <c r="B111" s="173">
        <v>44726</v>
      </c>
      <c r="C111" s="7"/>
      <c r="D111" s="16" t="s">
        <v>137</v>
      </c>
      <c r="E111" s="157" t="s">
        <v>958</v>
      </c>
      <c r="F111" s="175" t="s">
        <v>203</v>
      </c>
      <c r="G111" s="47" t="s">
        <v>910</v>
      </c>
      <c r="H111" s="174" t="s">
        <v>770</v>
      </c>
      <c r="I111" s="179" t="s">
        <v>1032</v>
      </c>
      <c r="J111" s="6">
        <v>0.625</v>
      </c>
      <c r="K111" s="6">
        <v>0.70833333333333337</v>
      </c>
      <c r="L111" s="169">
        <f t="shared" si="8"/>
        <v>8.333333333333337E-2</v>
      </c>
      <c r="M111" s="170">
        <f t="shared" si="10"/>
        <v>28068</v>
      </c>
      <c r="N111" s="163">
        <v>28091</v>
      </c>
      <c r="O111" s="171">
        <f t="shared" si="9"/>
        <v>23</v>
      </c>
      <c r="Q111" s="5">
        <f>IF(H111="","",VLOOKUP(H111,LOCALIZA!B$5:H$501,7))</f>
        <v>26.3</v>
      </c>
      <c r="R111" s="46">
        <f t="shared" si="11"/>
        <v>-3.3000000000000007</v>
      </c>
      <c r="S111" s="168">
        <f t="shared" si="12"/>
        <v>-0.12547528517110268</v>
      </c>
    </row>
    <row r="112" spans="1:19" ht="30" hidden="1" customHeight="1" x14ac:dyDescent="0.25">
      <c r="A112" s="172"/>
      <c r="B112" s="173">
        <v>44727</v>
      </c>
      <c r="C112" s="7"/>
      <c r="D112" s="16" t="s">
        <v>137</v>
      </c>
      <c r="E112" s="157" t="s">
        <v>917</v>
      </c>
      <c r="F112" s="175" t="s">
        <v>136</v>
      </c>
      <c r="G112" s="47" t="s">
        <v>910</v>
      </c>
      <c r="H112" s="174" t="s">
        <v>770</v>
      </c>
      <c r="I112" s="179" t="s">
        <v>960</v>
      </c>
      <c r="J112" s="6">
        <v>0.45833333333333331</v>
      </c>
      <c r="K112" s="6">
        <v>0.52083333333333337</v>
      </c>
      <c r="L112" s="169">
        <f t="shared" si="8"/>
        <v>6.2500000000000056E-2</v>
      </c>
      <c r="M112" s="170">
        <f t="shared" si="10"/>
        <v>28091</v>
      </c>
      <c r="N112" s="163">
        <v>28114</v>
      </c>
      <c r="O112" s="171">
        <f t="shared" si="9"/>
        <v>23</v>
      </c>
      <c r="Q112" s="5">
        <f>IF(H112="","",VLOOKUP(H112,LOCALIZA!B$5:H$501,7))</f>
        <v>26.3</v>
      </c>
      <c r="R112" s="46">
        <f t="shared" si="11"/>
        <v>-3.3000000000000007</v>
      </c>
      <c r="S112" s="168">
        <f t="shared" si="12"/>
        <v>-0.12547528517110268</v>
      </c>
    </row>
    <row r="113" spans="1:19" ht="30" hidden="1" customHeight="1" x14ac:dyDescent="0.25">
      <c r="A113" s="172"/>
      <c r="B113" s="173">
        <v>44727</v>
      </c>
      <c r="C113" s="7"/>
      <c r="D113" s="16" t="s">
        <v>137</v>
      </c>
      <c r="E113" s="157" t="s">
        <v>917</v>
      </c>
      <c r="F113" s="175" t="s">
        <v>136</v>
      </c>
      <c r="G113" s="47" t="s">
        <v>910</v>
      </c>
      <c r="H113" s="174" t="s">
        <v>770</v>
      </c>
      <c r="I113" s="16" t="s">
        <v>923</v>
      </c>
      <c r="J113" s="6">
        <v>0.58333333333333337</v>
      </c>
      <c r="K113" s="6">
        <v>0.70833333333333337</v>
      </c>
      <c r="L113" s="169">
        <f t="shared" si="8"/>
        <v>0.125</v>
      </c>
      <c r="M113" s="170">
        <f t="shared" si="10"/>
        <v>28114</v>
      </c>
      <c r="N113" s="163">
        <v>28137</v>
      </c>
      <c r="O113" s="171">
        <f t="shared" si="9"/>
        <v>23</v>
      </c>
      <c r="Q113" s="5">
        <f>IF(H113="","",VLOOKUP(H113,LOCALIZA!B$5:H$501,7))</f>
        <v>26.3</v>
      </c>
      <c r="R113" s="46">
        <f t="shared" si="11"/>
        <v>-3.3000000000000007</v>
      </c>
      <c r="S113" s="168">
        <f t="shared" si="12"/>
        <v>-0.12547528517110268</v>
      </c>
    </row>
    <row r="114" spans="1:19" ht="30" hidden="1" customHeight="1" x14ac:dyDescent="0.25">
      <c r="A114" s="172"/>
      <c r="B114" s="173">
        <v>44734</v>
      </c>
      <c r="C114" s="7"/>
      <c r="D114" s="16" t="s">
        <v>137</v>
      </c>
      <c r="E114" s="16" t="s">
        <v>137</v>
      </c>
      <c r="F114" s="175" t="s">
        <v>0</v>
      </c>
      <c r="G114" s="47" t="s">
        <v>924</v>
      </c>
      <c r="H114" s="174" t="s">
        <v>714</v>
      </c>
      <c r="I114" s="16" t="s">
        <v>929</v>
      </c>
      <c r="J114" s="6">
        <v>0.4375</v>
      </c>
      <c r="K114" s="6">
        <v>0.45833333333333331</v>
      </c>
      <c r="L114" s="169">
        <f t="shared" si="8"/>
        <v>2.0833333333333315E-2</v>
      </c>
      <c r="M114" s="170">
        <f t="shared" si="10"/>
        <v>28137</v>
      </c>
      <c r="N114" s="163">
        <v>28143</v>
      </c>
      <c r="O114" s="171">
        <f t="shared" si="9"/>
        <v>6</v>
      </c>
      <c r="Q114" s="5">
        <f>IF(H114="","",VLOOKUP(H114,LOCALIZA!B$5:H$501,7))</f>
        <v>9.5</v>
      </c>
      <c r="R114" s="46">
        <f t="shared" si="11"/>
        <v>-3.5</v>
      </c>
      <c r="S114" s="168">
        <f t="shared" si="12"/>
        <v>-0.36842105263157893</v>
      </c>
    </row>
    <row r="115" spans="1:19" ht="33.75" hidden="1" customHeight="1" x14ac:dyDescent="0.25">
      <c r="A115" s="172"/>
      <c r="B115" s="173">
        <v>44734</v>
      </c>
      <c r="C115" s="7"/>
      <c r="D115" s="16" t="s">
        <v>137</v>
      </c>
      <c r="E115" s="157" t="s">
        <v>915</v>
      </c>
      <c r="F115" s="175" t="s">
        <v>136</v>
      </c>
      <c r="G115" s="47" t="s">
        <v>910</v>
      </c>
      <c r="H115" s="174" t="s">
        <v>770</v>
      </c>
      <c r="I115" s="16" t="s">
        <v>923</v>
      </c>
      <c r="J115" s="6">
        <v>0.46527777777777773</v>
      </c>
      <c r="K115" s="6">
        <v>0.60416666666666663</v>
      </c>
      <c r="L115" s="169">
        <f t="shared" si="8"/>
        <v>0.1388888888888889</v>
      </c>
      <c r="M115" s="170">
        <f t="shared" si="10"/>
        <v>28143</v>
      </c>
      <c r="N115" s="163">
        <v>28166</v>
      </c>
      <c r="O115" s="171">
        <f t="shared" si="9"/>
        <v>23</v>
      </c>
      <c r="Q115" s="5">
        <f>IF(H115="","",VLOOKUP(H115,LOCALIZA!B$5:H$501,7))</f>
        <v>26.3</v>
      </c>
      <c r="R115" s="46">
        <f t="shared" si="11"/>
        <v>-3.3000000000000007</v>
      </c>
      <c r="S115" s="168">
        <f t="shared" si="12"/>
        <v>-0.12547528517110268</v>
      </c>
    </row>
    <row r="116" spans="1:19" ht="35.1" hidden="1" customHeight="1" x14ac:dyDescent="0.25">
      <c r="A116" s="172"/>
      <c r="B116" s="173">
        <v>44735</v>
      </c>
      <c r="C116" s="7"/>
      <c r="D116" s="16" t="s">
        <v>137</v>
      </c>
      <c r="E116" s="157" t="s">
        <v>915</v>
      </c>
      <c r="F116" s="175" t="s">
        <v>136</v>
      </c>
      <c r="G116" s="47" t="s">
        <v>910</v>
      </c>
      <c r="H116" s="174" t="s">
        <v>770</v>
      </c>
      <c r="I116" s="179" t="s">
        <v>960</v>
      </c>
      <c r="J116" s="6">
        <v>0.58333333333333337</v>
      </c>
      <c r="K116" s="6">
        <v>0.6875</v>
      </c>
      <c r="L116" s="169">
        <f t="shared" si="8"/>
        <v>0.10416666666666663</v>
      </c>
      <c r="M116" s="170">
        <f t="shared" si="10"/>
        <v>28166</v>
      </c>
      <c r="N116" s="163">
        <v>28189</v>
      </c>
      <c r="O116" s="171">
        <f t="shared" si="9"/>
        <v>23</v>
      </c>
      <c r="Q116" s="5">
        <f>IF(H116="","",VLOOKUP(H116,LOCALIZA!B$5:H$501,7))</f>
        <v>26.3</v>
      </c>
      <c r="R116" s="46">
        <f t="shared" si="11"/>
        <v>-3.3000000000000007</v>
      </c>
      <c r="S116" s="168">
        <f t="shared" si="12"/>
        <v>-0.12547528517110268</v>
      </c>
    </row>
    <row r="117" spans="1:19" ht="35.1" hidden="1" customHeight="1" x14ac:dyDescent="0.25">
      <c r="A117" s="172"/>
      <c r="B117" s="173">
        <v>44736</v>
      </c>
      <c r="C117" s="7"/>
      <c r="D117" s="16" t="s">
        <v>137</v>
      </c>
      <c r="E117" s="157" t="s">
        <v>915</v>
      </c>
      <c r="F117" s="175" t="s">
        <v>136</v>
      </c>
      <c r="G117" s="47" t="s">
        <v>910</v>
      </c>
      <c r="H117" s="174" t="s">
        <v>770</v>
      </c>
      <c r="I117" s="179" t="s">
        <v>960</v>
      </c>
      <c r="J117" s="6">
        <v>0.60416666666666663</v>
      </c>
      <c r="K117" s="6">
        <v>0.70833333333333337</v>
      </c>
      <c r="L117" s="169">
        <f t="shared" si="8"/>
        <v>0.10416666666666674</v>
      </c>
      <c r="M117" s="170">
        <f t="shared" si="10"/>
        <v>28189</v>
      </c>
      <c r="N117" s="163">
        <v>28212</v>
      </c>
      <c r="O117" s="171">
        <f t="shared" si="9"/>
        <v>23</v>
      </c>
      <c r="Q117" s="5">
        <f>IF(H117="","",VLOOKUP(H117,LOCALIZA!B$5:H$501,7))</f>
        <v>26.3</v>
      </c>
      <c r="R117" s="46">
        <f t="shared" si="11"/>
        <v>-3.3000000000000007</v>
      </c>
      <c r="S117" s="168">
        <f t="shared" si="12"/>
        <v>-0.12547528517110268</v>
      </c>
    </row>
    <row r="118" spans="1:19" ht="35.1" hidden="1" customHeight="1" x14ac:dyDescent="0.25">
      <c r="A118" s="172"/>
      <c r="B118" s="173">
        <v>44739</v>
      </c>
      <c r="C118" s="7"/>
      <c r="D118" s="16" t="s">
        <v>137</v>
      </c>
      <c r="E118" s="157" t="s">
        <v>915</v>
      </c>
      <c r="F118" s="175" t="s">
        <v>136</v>
      </c>
      <c r="G118" s="47" t="s">
        <v>910</v>
      </c>
      <c r="H118" s="174" t="s">
        <v>770</v>
      </c>
      <c r="I118" s="179" t="s">
        <v>960</v>
      </c>
      <c r="J118" s="6">
        <v>0.35416666666666669</v>
      </c>
      <c r="K118" s="6">
        <v>0.44444444444444442</v>
      </c>
      <c r="L118" s="169">
        <f t="shared" si="8"/>
        <v>9.0277777777777735E-2</v>
      </c>
      <c r="M118" s="170">
        <f t="shared" si="10"/>
        <v>28212</v>
      </c>
      <c r="N118" s="163">
        <v>28235</v>
      </c>
      <c r="O118" s="171">
        <f t="shared" si="9"/>
        <v>23</v>
      </c>
      <c r="Q118" s="5">
        <f>IF(H118="","",VLOOKUP(H118,LOCALIZA!B$5:H$501,7))</f>
        <v>26.3</v>
      </c>
      <c r="R118" s="46">
        <f t="shared" si="11"/>
        <v>-3.3000000000000007</v>
      </c>
      <c r="S118" s="168">
        <f t="shared" si="12"/>
        <v>-0.12547528517110268</v>
      </c>
    </row>
    <row r="119" spans="1:19" ht="35.1" hidden="1" customHeight="1" x14ac:dyDescent="0.25">
      <c r="A119" s="172"/>
      <c r="B119" s="173">
        <v>44740</v>
      </c>
      <c r="C119" s="7"/>
      <c r="D119" s="16" t="s">
        <v>137</v>
      </c>
      <c r="E119" s="157" t="s">
        <v>915</v>
      </c>
      <c r="F119" s="175" t="s">
        <v>136</v>
      </c>
      <c r="G119" s="47" t="s">
        <v>910</v>
      </c>
      <c r="H119" s="174" t="s">
        <v>770</v>
      </c>
      <c r="I119" s="179" t="s">
        <v>960</v>
      </c>
      <c r="J119" s="6">
        <v>0.39583333333333331</v>
      </c>
      <c r="K119" s="6">
        <v>0.5</v>
      </c>
      <c r="L119" s="169">
        <f t="shared" si="8"/>
        <v>0.10416666666666669</v>
      </c>
      <c r="M119" s="170">
        <f t="shared" si="10"/>
        <v>28235</v>
      </c>
      <c r="N119" s="163">
        <v>28258</v>
      </c>
      <c r="O119" s="171">
        <f t="shared" si="9"/>
        <v>23</v>
      </c>
      <c r="Q119" s="5">
        <f>IF(H119="","",VLOOKUP(H119,LOCALIZA!B$5:H$501,7))</f>
        <v>26.3</v>
      </c>
      <c r="R119" s="46">
        <f t="shared" si="11"/>
        <v>-3.3000000000000007</v>
      </c>
      <c r="S119" s="168">
        <f t="shared" si="12"/>
        <v>-0.12547528517110268</v>
      </c>
    </row>
    <row r="120" spans="1:19" ht="35.1" hidden="1" customHeight="1" x14ac:dyDescent="0.25">
      <c r="A120" s="172"/>
      <c r="B120" s="173">
        <v>44742</v>
      </c>
      <c r="C120" s="7"/>
      <c r="D120" s="16" t="s">
        <v>137</v>
      </c>
      <c r="E120" s="157" t="s">
        <v>915</v>
      </c>
      <c r="F120" s="175" t="s">
        <v>136</v>
      </c>
      <c r="G120" s="47" t="s">
        <v>910</v>
      </c>
      <c r="H120" s="174" t="s">
        <v>770</v>
      </c>
      <c r="I120" s="179" t="s">
        <v>960</v>
      </c>
      <c r="J120" s="6">
        <v>0.35416666666666669</v>
      </c>
      <c r="K120" s="6">
        <v>0.41666666666666669</v>
      </c>
      <c r="L120" s="169">
        <f t="shared" si="8"/>
        <v>6.25E-2</v>
      </c>
      <c r="M120" s="170">
        <f t="shared" si="10"/>
        <v>28258</v>
      </c>
      <c r="N120" s="163">
        <v>28281</v>
      </c>
      <c r="O120" s="171">
        <f t="shared" si="9"/>
        <v>23</v>
      </c>
      <c r="Q120" s="5">
        <f>IF(H120="","",VLOOKUP(H120,LOCALIZA!B$5:H$501,7))</f>
        <v>26.3</v>
      </c>
      <c r="R120" s="46">
        <f t="shared" si="11"/>
        <v>-3.3000000000000007</v>
      </c>
      <c r="S120" s="168">
        <f t="shared" si="12"/>
        <v>-0.12547528517110268</v>
      </c>
    </row>
    <row r="121" spans="1:19" ht="35.1" hidden="1" customHeight="1" x14ac:dyDescent="0.25">
      <c r="A121" s="172"/>
      <c r="B121" s="173">
        <v>44742</v>
      </c>
      <c r="C121" s="7"/>
      <c r="D121" s="16" t="s">
        <v>137</v>
      </c>
      <c r="E121" s="157" t="s">
        <v>915</v>
      </c>
      <c r="F121" s="175" t="s">
        <v>136</v>
      </c>
      <c r="G121" s="47" t="s">
        <v>910</v>
      </c>
      <c r="H121" s="174" t="s">
        <v>770</v>
      </c>
      <c r="I121" s="16" t="s">
        <v>923</v>
      </c>
      <c r="J121" s="6">
        <v>0.58333333333333337</v>
      </c>
      <c r="K121" s="6">
        <v>0.70833333333333337</v>
      </c>
      <c r="L121" s="169">
        <f t="shared" si="8"/>
        <v>0.125</v>
      </c>
      <c r="M121" s="170">
        <f t="shared" si="10"/>
        <v>28281</v>
      </c>
      <c r="N121" s="163">
        <v>28304</v>
      </c>
      <c r="O121" s="171">
        <f t="shared" si="9"/>
        <v>23</v>
      </c>
      <c r="Q121" s="5">
        <f>IF(H121="","",VLOOKUP(H121,LOCALIZA!B$5:H$501,7))</f>
        <v>26.3</v>
      </c>
      <c r="R121" s="46">
        <f t="shared" si="11"/>
        <v>-3.3000000000000007</v>
      </c>
      <c r="S121" s="168">
        <f t="shared" si="12"/>
        <v>-0.12547528517110268</v>
      </c>
    </row>
    <row r="122" spans="1:19" ht="35.1" hidden="1" customHeight="1" x14ac:dyDescent="0.25">
      <c r="A122" s="172"/>
      <c r="B122" s="173">
        <v>44743</v>
      </c>
      <c r="C122" s="7"/>
      <c r="D122" s="16" t="s">
        <v>137</v>
      </c>
      <c r="E122" s="157" t="s">
        <v>968</v>
      </c>
      <c r="F122" s="175" t="s">
        <v>970</v>
      </c>
      <c r="G122" s="47" t="s">
        <v>910</v>
      </c>
      <c r="H122" s="174" t="s">
        <v>770</v>
      </c>
      <c r="I122" s="179" t="s">
        <v>969</v>
      </c>
      <c r="J122" s="6">
        <v>0.4375</v>
      </c>
      <c r="K122" s="6">
        <v>0.54166666666666663</v>
      </c>
      <c r="L122" s="169">
        <f t="shared" si="8"/>
        <v>0.10416666666666663</v>
      </c>
      <c r="M122" s="170">
        <f t="shared" si="10"/>
        <v>28304</v>
      </c>
      <c r="N122" s="163">
        <v>28327</v>
      </c>
      <c r="O122" s="171">
        <f t="shared" si="9"/>
        <v>23</v>
      </c>
      <c r="Q122" s="5">
        <f>IF(H122="","",VLOOKUP(H122,LOCALIZA!B$5:H$501,7))</f>
        <v>26.3</v>
      </c>
      <c r="R122" s="46">
        <f t="shared" si="11"/>
        <v>-3.3000000000000007</v>
      </c>
      <c r="S122" s="168">
        <f t="shared" si="12"/>
        <v>-0.12547528517110268</v>
      </c>
    </row>
    <row r="123" spans="1:19" ht="35.1" hidden="1" customHeight="1" x14ac:dyDescent="0.25">
      <c r="A123" s="172"/>
      <c r="B123" s="173">
        <v>44743</v>
      </c>
      <c r="C123" s="7"/>
      <c r="D123" s="16" t="s">
        <v>137</v>
      </c>
      <c r="E123" s="157" t="s">
        <v>915</v>
      </c>
      <c r="F123" s="175" t="s">
        <v>136</v>
      </c>
      <c r="G123" s="47" t="s">
        <v>910</v>
      </c>
      <c r="H123" s="174" t="s">
        <v>770</v>
      </c>
      <c r="I123" s="16" t="s">
        <v>923</v>
      </c>
      <c r="J123" s="6">
        <v>0.59027777777777779</v>
      </c>
      <c r="K123" s="6">
        <v>0.70833333333333337</v>
      </c>
      <c r="L123" s="169">
        <f t="shared" si="8"/>
        <v>0.11805555555555558</v>
      </c>
      <c r="M123" s="170">
        <f t="shared" si="10"/>
        <v>28327</v>
      </c>
      <c r="N123" s="163">
        <v>28350</v>
      </c>
      <c r="O123" s="171">
        <f t="shared" si="9"/>
        <v>23</v>
      </c>
      <c r="Q123" s="5">
        <f>IF(H123="","",VLOOKUP(H123,LOCALIZA!B$5:H$501,7))</f>
        <v>26.3</v>
      </c>
      <c r="R123" s="46">
        <f t="shared" si="11"/>
        <v>-3.3000000000000007</v>
      </c>
      <c r="S123" s="168">
        <f t="shared" si="12"/>
        <v>-0.12547528517110268</v>
      </c>
    </row>
    <row r="124" spans="1:19" s="188" customFormat="1" ht="35.1" hidden="1" customHeight="1" x14ac:dyDescent="0.25">
      <c r="A124" s="181"/>
      <c r="B124" s="182">
        <v>44746</v>
      </c>
      <c r="C124" s="183"/>
      <c r="D124" s="47" t="s">
        <v>137</v>
      </c>
      <c r="E124" s="184" t="s">
        <v>958</v>
      </c>
      <c r="F124" s="175" t="s">
        <v>971</v>
      </c>
      <c r="G124" s="47" t="s">
        <v>687</v>
      </c>
      <c r="H124" s="174" t="s">
        <v>686</v>
      </c>
      <c r="I124" s="47" t="s">
        <v>1028</v>
      </c>
      <c r="J124" s="186">
        <v>0.45833333333333331</v>
      </c>
      <c r="K124" s="186">
        <v>0.48958333333333331</v>
      </c>
      <c r="L124" s="169">
        <f t="shared" si="8"/>
        <v>3.125E-2</v>
      </c>
      <c r="M124" s="170">
        <f t="shared" si="10"/>
        <v>28350</v>
      </c>
      <c r="N124" s="187">
        <v>28354</v>
      </c>
      <c r="O124" s="171">
        <f t="shared" si="9"/>
        <v>4</v>
      </c>
      <c r="Q124" s="189">
        <f>IF(H124="","",VLOOKUP(H124,LOCALIZA!B$5:H$501,7))</f>
        <v>7.4</v>
      </c>
      <c r="R124" s="190">
        <f t="shared" si="11"/>
        <v>-3.4000000000000004</v>
      </c>
      <c r="S124" s="191">
        <f t="shared" si="12"/>
        <v>-0.45945945945945948</v>
      </c>
    </row>
    <row r="125" spans="1:19" ht="35.1" hidden="1" customHeight="1" x14ac:dyDescent="0.25">
      <c r="A125" s="172"/>
      <c r="B125" s="173">
        <v>44747</v>
      </c>
      <c r="C125" s="7"/>
      <c r="D125" s="16" t="s">
        <v>137</v>
      </c>
      <c r="E125" s="157" t="s">
        <v>972</v>
      </c>
      <c r="F125" s="175" t="s">
        <v>970</v>
      </c>
      <c r="G125" s="47" t="s">
        <v>910</v>
      </c>
      <c r="H125" s="174" t="s">
        <v>770</v>
      </c>
      <c r="I125" s="176" t="s">
        <v>973</v>
      </c>
      <c r="J125" s="6">
        <v>0.625</v>
      </c>
      <c r="K125" s="6">
        <v>0.70833333333333337</v>
      </c>
      <c r="L125" s="169">
        <f t="shared" si="8"/>
        <v>8.333333333333337E-2</v>
      </c>
      <c r="M125" s="170">
        <f t="shared" si="10"/>
        <v>28354</v>
      </c>
      <c r="N125" s="163">
        <v>28377</v>
      </c>
      <c r="O125" s="171">
        <f t="shared" si="9"/>
        <v>23</v>
      </c>
      <c r="Q125" s="5">
        <f>IF(H125="","",VLOOKUP(H125,LOCALIZA!B$5:H$501,7))</f>
        <v>26.3</v>
      </c>
      <c r="R125" s="46">
        <f t="shared" si="11"/>
        <v>-3.3000000000000007</v>
      </c>
      <c r="S125" s="168">
        <f t="shared" si="12"/>
        <v>-0.12547528517110268</v>
      </c>
    </row>
    <row r="126" spans="1:19" ht="35.1" hidden="1" customHeight="1" x14ac:dyDescent="0.25">
      <c r="A126" s="172"/>
      <c r="B126" s="173">
        <v>44748</v>
      </c>
      <c r="C126" s="7"/>
      <c r="D126" s="16" t="s">
        <v>137</v>
      </c>
      <c r="E126" s="157" t="s">
        <v>927</v>
      </c>
      <c r="F126" s="175" t="s">
        <v>928</v>
      </c>
      <c r="G126" s="47" t="s">
        <v>910</v>
      </c>
      <c r="H126" s="174" t="s">
        <v>770</v>
      </c>
      <c r="I126" s="178" t="s">
        <v>975</v>
      </c>
      <c r="J126" s="6">
        <v>0.45833333333333331</v>
      </c>
      <c r="K126" s="6">
        <v>0.54166666666666663</v>
      </c>
      <c r="L126" s="169">
        <f t="shared" si="8"/>
        <v>8.3333333333333315E-2</v>
      </c>
      <c r="M126" s="170">
        <f t="shared" si="10"/>
        <v>28377</v>
      </c>
      <c r="N126" s="163">
        <v>28400</v>
      </c>
      <c r="O126" s="171">
        <f t="shared" si="9"/>
        <v>23</v>
      </c>
      <c r="Q126" s="5">
        <f>IF(H126="","",VLOOKUP(H126,LOCALIZA!B$5:H$501,7))</f>
        <v>26.3</v>
      </c>
      <c r="R126" s="46">
        <f t="shared" si="11"/>
        <v>-3.3000000000000007</v>
      </c>
      <c r="S126" s="168">
        <f t="shared" si="12"/>
        <v>-0.12547528517110268</v>
      </c>
    </row>
    <row r="127" spans="1:19" ht="35.1" hidden="1" customHeight="1" x14ac:dyDescent="0.25">
      <c r="A127" s="172"/>
      <c r="B127" s="173">
        <v>44749</v>
      </c>
      <c r="C127" s="7"/>
      <c r="D127" s="16" t="s">
        <v>137</v>
      </c>
      <c r="E127" s="157" t="s">
        <v>927</v>
      </c>
      <c r="F127" s="175" t="s">
        <v>928</v>
      </c>
      <c r="G127" s="47" t="s">
        <v>910</v>
      </c>
      <c r="H127" s="174" t="s">
        <v>770</v>
      </c>
      <c r="I127" s="179" t="s">
        <v>976</v>
      </c>
      <c r="J127" s="6">
        <v>0.4375</v>
      </c>
      <c r="K127" s="6">
        <v>0.52083333333333337</v>
      </c>
      <c r="L127" s="169">
        <f t="shared" si="8"/>
        <v>8.333333333333337E-2</v>
      </c>
      <c r="M127" s="170">
        <f t="shared" si="10"/>
        <v>28400</v>
      </c>
      <c r="N127" s="163">
        <v>28425</v>
      </c>
      <c r="O127" s="171">
        <f t="shared" si="9"/>
        <v>25</v>
      </c>
      <c r="Q127" s="5">
        <f>IF(H127="","",VLOOKUP(H127,LOCALIZA!B$5:H$501,7))</f>
        <v>26.3</v>
      </c>
      <c r="R127" s="46">
        <f t="shared" si="11"/>
        <v>-1.3000000000000007</v>
      </c>
      <c r="S127" s="168">
        <f t="shared" si="12"/>
        <v>-4.9429657794676833E-2</v>
      </c>
    </row>
    <row r="128" spans="1:19" ht="35.1" hidden="1" customHeight="1" x14ac:dyDescent="0.25">
      <c r="A128" s="172"/>
      <c r="B128" s="173">
        <v>44753</v>
      </c>
      <c r="C128" s="7"/>
      <c r="D128" s="16" t="s">
        <v>137</v>
      </c>
      <c r="E128" s="157" t="s">
        <v>137</v>
      </c>
      <c r="F128" s="175" t="s">
        <v>0</v>
      </c>
      <c r="G128" s="47" t="s">
        <v>715</v>
      </c>
      <c r="H128" s="174" t="s">
        <v>714</v>
      </c>
      <c r="I128" s="16" t="s">
        <v>929</v>
      </c>
      <c r="J128" s="6">
        <v>0.5</v>
      </c>
      <c r="K128" s="6">
        <v>0.52430555555555558</v>
      </c>
      <c r="L128" s="169">
        <f t="shared" si="8"/>
        <v>2.430555555555558E-2</v>
      </c>
      <c r="M128" s="170">
        <f t="shared" si="10"/>
        <v>28425</v>
      </c>
      <c r="N128" s="163">
        <v>28431</v>
      </c>
      <c r="O128" s="171">
        <f t="shared" si="9"/>
        <v>6</v>
      </c>
      <c r="Q128" s="5">
        <f>IF(H128="","",VLOOKUP(H128,LOCALIZA!B$5:H$501,7))</f>
        <v>9.5</v>
      </c>
      <c r="R128" s="46">
        <f t="shared" si="11"/>
        <v>-3.5</v>
      </c>
      <c r="S128" s="168">
        <f t="shared" si="12"/>
        <v>-0.36842105263157893</v>
      </c>
    </row>
    <row r="129" spans="1:19" ht="35.1" hidden="1" customHeight="1" x14ac:dyDescent="0.25">
      <c r="A129" s="172"/>
      <c r="B129" s="173">
        <v>44753</v>
      </c>
      <c r="C129" s="7"/>
      <c r="D129" s="16" t="s">
        <v>137</v>
      </c>
      <c r="E129" s="157" t="s">
        <v>917</v>
      </c>
      <c r="F129" s="175" t="s">
        <v>136</v>
      </c>
      <c r="G129" s="47" t="s">
        <v>910</v>
      </c>
      <c r="H129" s="174" t="s">
        <v>770</v>
      </c>
      <c r="I129" s="179" t="s">
        <v>960</v>
      </c>
      <c r="J129" s="6">
        <v>0.60416666666666663</v>
      </c>
      <c r="K129" s="6">
        <v>0.69791666666666663</v>
      </c>
      <c r="L129" s="169">
        <f t="shared" si="8"/>
        <v>9.375E-2</v>
      </c>
      <c r="M129" s="170">
        <f t="shared" si="10"/>
        <v>28431</v>
      </c>
      <c r="N129" s="163">
        <v>28454</v>
      </c>
      <c r="O129" s="171">
        <f t="shared" si="9"/>
        <v>23</v>
      </c>
      <c r="Q129" s="5">
        <f>IF(H129="","",VLOOKUP(H129,LOCALIZA!B$5:H$501,7))</f>
        <v>26.3</v>
      </c>
      <c r="R129" s="46">
        <f t="shared" si="11"/>
        <v>-3.3000000000000007</v>
      </c>
      <c r="S129" s="168">
        <f t="shared" si="12"/>
        <v>-0.12547528517110268</v>
      </c>
    </row>
    <row r="130" spans="1:19" ht="35.1" hidden="1" customHeight="1" x14ac:dyDescent="0.25">
      <c r="A130" s="172"/>
      <c r="B130" s="173">
        <v>44754</v>
      </c>
      <c r="C130" s="7"/>
      <c r="D130" s="16" t="s">
        <v>137</v>
      </c>
      <c r="E130" s="157" t="s">
        <v>917</v>
      </c>
      <c r="F130" s="175" t="s">
        <v>136</v>
      </c>
      <c r="G130" s="47" t="s">
        <v>910</v>
      </c>
      <c r="H130" s="174" t="s">
        <v>770</v>
      </c>
      <c r="I130" s="179" t="s">
        <v>960</v>
      </c>
      <c r="J130" s="6">
        <v>0.625</v>
      </c>
      <c r="K130" s="6">
        <v>0.6875</v>
      </c>
      <c r="L130" s="169">
        <f t="shared" si="8"/>
        <v>6.25E-2</v>
      </c>
      <c r="M130" s="170">
        <f t="shared" si="10"/>
        <v>28454</v>
      </c>
      <c r="N130" s="163">
        <v>28477</v>
      </c>
      <c r="O130" s="171">
        <f t="shared" si="9"/>
        <v>23</v>
      </c>
      <c r="Q130" s="5">
        <f>IF(H130="","",VLOOKUP(H130,LOCALIZA!B$5:H$501,7))</f>
        <v>26.3</v>
      </c>
      <c r="R130" s="46">
        <f t="shared" si="11"/>
        <v>-3.3000000000000007</v>
      </c>
      <c r="S130" s="168">
        <f t="shared" si="12"/>
        <v>-0.12547528517110268</v>
      </c>
    </row>
    <row r="131" spans="1:19" ht="35.1" hidden="1" customHeight="1" x14ac:dyDescent="0.25">
      <c r="A131" s="172"/>
      <c r="B131" s="173">
        <v>44755</v>
      </c>
      <c r="C131" s="7"/>
      <c r="D131" s="16" t="s">
        <v>137</v>
      </c>
      <c r="E131" s="157" t="s">
        <v>917</v>
      </c>
      <c r="F131" s="175" t="s">
        <v>136</v>
      </c>
      <c r="G131" s="47" t="s">
        <v>910</v>
      </c>
      <c r="H131" s="174" t="s">
        <v>770</v>
      </c>
      <c r="I131" s="16" t="s">
        <v>923</v>
      </c>
      <c r="J131" s="6">
        <v>0.58333333333333337</v>
      </c>
      <c r="K131" s="6">
        <v>0.64583333333333337</v>
      </c>
      <c r="L131" s="169">
        <f t="shared" si="8"/>
        <v>6.25E-2</v>
      </c>
      <c r="M131" s="170">
        <f t="shared" si="10"/>
        <v>28477</v>
      </c>
      <c r="N131" s="163">
        <v>28500</v>
      </c>
      <c r="O131" s="171">
        <f t="shared" si="9"/>
        <v>23</v>
      </c>
      <c r="Q131" s="5">
        <f>IF(H131="","",VLOOKUP(H131,LOCALIZA!B$5:H$501,7))</f>
        <v>26.3</v>
      </c>
      <c r="R131" s="46">
        <f t="shared" si="11"/>
        <v>-3.3000000000000007</v>
      </c>
      <c r="S131" s="168">
        <f t="shared" si="12"/>
        <v>-0.12547528517110268</v>
      </c>
    </row>
    <row r="132" spans="1:19" ht="35.1" hidden="1" customHeight="1" x14ac:dyDescent="0.25">
      <c r="A132" s="172"/>
      <c r="B132" s="173">
        <v>44755</v>
      </c>
      <c r="C132" s="7"/>
      <c r="D132" s="16" t="s">
        <v>137</v>
      </c>
      <c r="E132" s="157" t="s">
        <v>917</v>
      </c>
      <c r="F132" s="175" t="s">
        <v>136</v>
      </c>
      <c r="G132" s="47" t="s">
        <v>910</v>
      </c>
      <c r="H132" s="174" t="s">
        <v>770</v>
      </c>
      <c r="I132" s="179" t="s">
        <v>977</v>
      </c>
      <c r="J132" s="6">
        <v>0.66666666666666663</v>
      </c>
      <c r="K132" s="6">
        <v>0.72916666666666663</v>
      </c>
      <c r="L132" s="169">
        <f t="shared" si="8"/>
        <v>6.25E-2</v>
      </c>
      <c r="M132" s="170">
        <f t="shared" si="10"/>
        <v>28500</v>
      </c>
      <c r="N132" s="163">
        <v>28523</v>
      </c>
      <c r="O132" s="171">
        <f t="shared" si="9"/>
        <v>23</v>
      </c>
      <c r="Q132" s="5">
        <f>IF(H132="","",VLOOKUP(H132,LOCALIZA!B$5:H$501,7))</f>
        <v>26.3</v>
      </c>
      <c r="R132" s="46">
        <f t="shared" si="11"/>
        <v>-3.3000000000000007</v>
      </c>
      <c r="S132" s="168">
        <f t="shared" si="12"/>
        <v>-0.12547528517110268</v>
      </c>
    </row>
    <row r="133" spans="1:19" ht="35.1" hidden="1" customHeight="1" x14ac:dyDescent="0.25">
      <c r="A133" s="172"/>
      <c r="B133" s="173">
        <v>44756</v>
      </c>
      <c r="C133" s="7"/>
      <c r="D133" s="16" t="s">
        <v>137</v>
      </c>
      <c r="E133" s="157" t="s">
        <v>915</v>
      </c>
      <c r="F133" s="175" t="s">
        <v>136</v>
      </c>
      <c r="G133" s="47" t="s">
        <v>910</v>
      </c>
      <c r="H133" s="174" t="s">
        <v>770</v>
      </c>
      <c r="I133" s="16" t="s">
        <v>923</v>
      </c>
      <c r="J133" s="6">
        <v>0.375</v>
      </c>
      <c r="K133" s="6">
        <v>0.5</v>
      </c>
      <c r="L133" s="169">
        <f t="shared" si="8"/>
        <v>0.125</v>
      </c>
      <c r="M133" s="170">
        <f t="shared" si="10"/>
        <v>28523</v>
      </c>
      <c r="N133" s="163">
        <v>28546</v>
      </c>
      <c r="O133" s="171">
        <f t="shared" si="9"/>
        <v>23</v>
      </c>
      <c r="Q133" s="5">
        <f>IF(H133="","",VLOOKUP(H133,LOCALIZA!B$5:H$501,7))</f>
        <v>26.3</v>
      </c>
      <c r="R133" s="46">
        <f t="shared" si="11"/>
        <v>-3.3000000000000007</v>
      </c>
      <c r="S133" s="168">
        <f t="shared" si="12"/>
        <v>-0.12547528517110268</v>
      </c>
    </row>
    <row r="134" spans="1:19" ht="35.1" hidden="1" customHeight="1" x14ac:dyDescent="0.25">
      <c r="A134" s="172"/>
      <c r="B134" s="173">
        <v>44756</v>
      </c>
      <c r="C134" s="7"/>
      <c r="D134" s="16" t="s">
        <v>137</v>
      </c>
      <c r="E134" s="157" t="s">
        <v>917</v>
      </c>
      <c r="F134" s="175" t="s">
        <v>136</v>
      </c>
      <c r="G134" s="47" t="s">
        <v>910</v>
      </c>
      <c r="H134" s="174" t="s">
        <v>770</v>
      </c>
      <c r="I134" s="179" t="s">
        <v>960</v>
      </c>
      <c r="J134" s="6">
        <v>0.58333333333333337</v>
      </c>
      <c r="K134" s="6">
        <v>0.70833333333333337</v>
      </c>
      <c r="L134" s="169">
        <f t="shared" si="8"/>
        <v>0.125</v>
      </c>
      <c r="M134" s="170">
        <f t="shared" si="10"/>
        <v>28546</v>
      </c>
      <c r="N134" s="163">
        <v>28569</v>
      </c>
      <c r="O134" s="171">
        <f t="shared" si="9"/>
        <v>23</v>
      </c>
      <c r="Q134" s="5">
        <f>IF(H134="","",VLOOKUP(H134,LOCALIZA!B$5:H$501,7))</f>
        <v>26.3</v>
      </c>
      <c r="R134" s="46">
        <f t="shared" si="11"/>
        <v>-3.3000000000000007</v>
      </c>
      <c r="S134" s="168">
        <f t="shared" si="12"/>
        <v>-0.12547528517110268</v>
      </c>
    </row>
    <row r="135" spans="1:19" ht="35.1" hidden="1" customHeight="1" x14ac:dyDescent="0.25">
      <c r="A135" s="172"/>
      <c r="B135" s="173">
        <v>44757</v>
      </c>
      <c r="C135" s="7"/>
      <c r="D135" s="16" t="s">
        <v>137</v>
      </c>
      <c r="E135" s="157" t="s">
        <v>915</v>
      </c>
      <c r="F135" s="175" t="s">
        <v>136</v>
      </c>
      <c r="G135" s="47" t="s">
        <v>910</v>
      </c>
      <c r="H135" s="174" t="s">
        <v>770</v>
      </c>
      <c r="I135" s="16" t="s">
        <v>923</v>
      </c>
      <c r="J135" s="6">
        <v>0.45833333333333331</v>
      </c>
      <c r="K135" s="6">
        <v>0.51041666666666663</v>
      </c>
      <c r="L135" s="169">
        <f t="shared" si="8"/>
        <v>5.2083333333333315E-2</v>
      </c>
      <c r="M135" s="170">
        <f t="shared" si="10"/>
        <v>28569</v>
      </c>
      <c r="N135" s="163">
        <v>28592</v>
      </c>
      <c r="O135" s="171">
        <f t="shared" si="9"/>
        <v>23</v>
      </c>
      <c r="Q135" s="5">
        <f>IF(H135="","",VLOOKUP(H135,LOCALIZA!B$5:H$501,7))</f>
        <v>26.3</v>
      </c>
      <c r="R135" s="46">
        <f t="shared" si="11"/>
        <v>-3.3000000000000007</v>
      </c>
      <c r="S135" s="168">
        <f t="shared" si="12"/>
        <v>-0.12547528517110268</v>
      </c>
    </row>
    <row r="136" spans="1:19" ht="35.1" hidden="1" customHeight="1" x14ac:dyDescent="0.25">
      <c r="A136" s="172"/>
      <c r="B136" s="173">
        <v>44757</v>
      </c>
      <c r="C136" s="7"/>
      <c r="D136" s="16" t="s">
        <v>137</v>
      </c>
      <c r="E136" s="157" t="s">
        <v>143</v>
      </c>
      <c r="F136" s="175" t="s">
        <v>971</v>
      </c>
      <c r="G136" s="47" t="s">
        <v>687</v>
      </c>
      <c r="H136" s="174" t="s">
        <v>686</v>
      </c>
      <c r="I136" s="16" t="s">
        <v>978</v>
      </c>
      <c r="J136" s="6">
        <v>0.51388888888888895</v>
      </c>
      <c r="K136" s="6">
        <v>0.56944444444444442</v>
      </c>
      <c r="L136" s="169">
        <f t="shared" si="8"/>
        <v>5.5555555555555469E-2</v>
      </c>
      <c r="M136" s="170">
        <f t="shared" si="10"/>
        <v>28592</v>
      </c>
      <c r="N136" s="163">
        <v>28600</v>
      </c>
      <c r="O136" s="171">
        <f t="shared" si="9"/>
        <v>8</v>
      </c>
      <c r="Q136" s="5">
        <f>IF(H136="","",VLOOKUP(H136,LOCALIZA!B$5:H$501,7))</f>
        <v>7.4</v>
      </c>
      <c r="R136" s="46">
        <f t="shared" si="11"/>
        <v>0.59999999999999964</v>
      </c>
      <c r="S136" s="168">
        <f t="shared" si="12"/>
        <v>8.108108108108103E-2</v>
      </c>
    </row>
    <row r="137" spans="1:19" ht="35.1" hidden="1" customHeight="1" x14ac:dyDescent="0.25">
      <c r="A137" s="172"/>
      <c r="B137" s="173">
        <v>44757</v>
      </c>
      <c r="C137" s="7"/>
      <c r="D137" s="16" t="s">
        <v>137</v>
      </c>
      <c r="E137" s="157" t="s">
        <v>972</v>
      </c>
      <c r="F137" s="175" t="s">
        <v>970</v>
      </c>
      <c r="G137" s="47" t="s">
        <v>910</v>
      </c>
      <c r="H137" s="174" t="s">
        <v>770</v>
      </c>
      <c r="I137" s="176" t="s">
        <v>973</v>
      </c>
      <c r="J137" s="6">
        <v>0.625</v>
      </c>
      <c r="K137" s="6">
        <v>0.70833333333333337</v>
      </c>
      <c r="L137" s="169">
        <f t="shared" si="8"/>
        <v>8.333333333333337E-2</v>
      </c>
      <c r="M137" s="170">
        <f t="shared" si="10"/>
        <v>28600</v>
      </c>
      <c r="N137" s="163">
        <v>28623</v>
      </c>
      <c r="O137" s="171">
        <f t="shared" si="9"/>
        <v>23</v>
      </c>
      <c r="Q137" s="5">
        <f>IF(H137="","",VLOOKUP(H137,LOCALIZA!B$5:H$501,7))</f>
        <v>26.3</v>
      </c>
      <c r="R137" s="46">
        <f t="shared" si="11"/>
        <v>-3.3000000000000007</v>
      </c>
      <c r="S137" s="168">
        <f t="shared" si="12"/>
        <v>-0.12547528517110268</v>
      </c>
    </row>
    <row r="138" spans="1:19" ht="60" hidden="1" customHeight="1" x14ac:dyDescent="0.25">
      <c r="A138" s="172"/>
      <c r="B138" s="173">
        <v>44760</v>
      </c>
      <c r="C138" s="7"/>
      <c r="D138" s="16" t="s">
        <v>137</v>
      </c>
      <c r="E138" s="157" t="s">
        <v>979</v>
      </c>
      <c r="F138" s="175" t="s">
        <v>980</v>
      </c>
      <c r="G138" s="47" t="s">
        <v>257</v>
      </c>
      <c r="H138" s="174" t="s">
        <v>704</v>
      </c>
      <c r="I138" s="219" t="s">
        <v>981</v>
      </c>
      <c r="J138" s="6">
        <v>0.45833333333333331</v>
      </c>
      <c r="K138" s="6">
        <v>0.5</v>
      </c>
      <c r="L138" s="169">
        <f t="shared" ref="L138:L200" si="13">IF(J138="","",IF(K138="","",K138-J138))</f>
        <v>4.1666666666666685E-2</v>
      </c>
      <c r="M138" s="170">
        <f t="shared" si="10"/>
        <v>28623</v>
      </c>
      <c r="N138" s="163">
        <v>28643</v>
      </c>
      <c r="O138" s="171">
        <f t="shared" ref="O138:O200" si="14">IF(N138=0,"",N138-M138)</f>
        <v>20</v>
      </c>
      <c r="Q138" s="5">
        <f>IF(H138="","",VLOOKUP(H138,LOCALIZA!B$5:H$501,7))</f>
        <v>17.899999999999999</v>
      </c>
      <c r="R138" s="46">
        <f t="shared" si="11"/>
        <v>2.1000000000000014</v>
      </c>
      <c r="S138" s="168">
        <f t="shared" si="12"/>
        <v>0.11731843575419003</v>
      </c>
    </row>
    <row r="139" spans="1:19" ht="50.1" hidden="1" customHeight="1" x14ac:dyDescent="0.25">
      <c r="A139" s="172"/>
      <c r="B139" s="173">
        <v>44760</v>
      </c>
      <c r="C139" s="7"/>
      <c r="D139" s="16" t="s">
        <v>137</v>
      </c>
      <c r="E139" s="157" t="s">
        <v>24</v>
      </c>
      <c r="F139" s="175" t="s">
        <v>1041</v>
      </c>
      <c r="G139" s="16" t="s">
        <v>211</v>
      </c>
      <c r="H139" s="174" t="s">
        <v>211</v>
      </c>
      <c r="I139" s="179" t="s">
        <v>1042</v>
      </c>
      <c r="J139" s="6">
        <v>0.51388888888888895</v>
      </c>
      <c r="K139" s="6">
        <v>0.74305555555555547</v>
      </c>
      <c r="L139" s="169">
        <f t="shared" si="13"/>
        <v>0.22916666666666652</v>
      </c>
      <c r="M139" s="170">
        <f t="shared" ref="M139:M201" si="15">N138</f>
        <v>28643</v>
      </c>
      <c r="N139" s="208">
        <v>28803</v>
      </c>
      <c r="O139" s="171">
        <f t="shared" si="14"/>
        <v>160</v>
      </c>
      <c r="Q139" s="5">
        <f>IF(H139="","",VLOOKUP(H139,LOCALIZA!B$5:H$501,7))</f>
        <v>3.2</v>
      </c>
      <c r="R139" s="46">
        <f t="shared" ref="R139:R201" si="16">IF(N139="","",O139-Q139)</f>
        <v>156.80000000000001</v>
      </c>
      <c r="S139" s="209">
        <f t="shared" ref="S139:S201" si="17">IF(R139="","",R139/Q139)</f>
        <v>49</v>
      </c>
    </row>
    <row r="140" spans="1:19" ht="35.1" hidden="1" customHeight="1" x14ac:dyDescent="0.25">
      <c r="A140" s="172"/>
      <c r="B140" s="173">
        <v>44761</v>
      </c>
      <c r="C140" s="7"/>
      <c r="D140" s="16" t="s">
        <v>137</v>
      </c>
      <c r="E140" s="157" t="s">
        <v>927</v>
      </c>
      <c r="F140" s="175" t="s">
        <v>928</v>
      </c>
      <c r="G140" s="47" t="s">
        <v>910</v>
      </c>
      <c r="H140" s="174" t="s">
        <v>770</v>
      </c>
      <c r="I140" s="177" t="s">
        <v>982</v>
      </c>
      <c r="J140" s="6">
        <v>0.60416666666666663</v>
      </c>
      <c r="K140" s="6">
        <v>0.66666666666666663</v>
      </c>
      <c r="L140" s="169">
        <f t="shared" si="13"/>
        <v>6.25E-2</v>
      </c>
      <c r="M140" s="170">
        <f t="shared" si="15"/>
        <v>28803</v>
      </c>
      <c r="N140" s="163">
        <v>28826</v>
      </c>
      <c r="O140" s="171">
        <f t="shared" si="14"/>
        <v>23</v>
      </c>
      <c r="Q140" s="5">
        <f>IF(H140="","",VLOOKUP(H140,LOCALIZA!B$5:H$501,7))</f>
        <v>26.3</v>
      </c>
      <c r="R140" s="46">
        <f t="shared" si="16"/>
        <v>-3.3000000000000007</v>
      </c>
      <c r="S140" s="168">
        <f t="shared" si="17"/>
        <v>-0.12547528517110268</v>
      </c>
    </row>
    <row r="141" spans="1:19" ht="35.1" hidden="1" customHeight="1" x14ac:dyDescent="0.25">
      <c r="A141" s="172"/>
      <c r="B141" s="173">
        <v>44762</v>
      </c>
      <c r="C141" s="7"/>
      <c r="D141" s="16" t="s">
        <v>137</v>
      </c>
      <c r="E141" s="157" t="s">
        <v>915</v>
      </c>
      <c r="F141" s="175" t="s">
        <v>136</v>
      </c>
      <c r="G141" s="47" t="s">
        <v>910</v>
      </c>
      <c r="H141" s="174" t="s">
        <v>770</v>
      </c>
      <c r="I141" s="179" t="s">
        <v>960</v>
      </c>
      <c r="J141" s="6">
        <v>0.41666666666666669</v>
      </c>
      <c r="K141" s="6">
        <v>0.47916666666666669</v>
      </c>
      <c r="L141" s="169">
        <f t="shared" si="13"/>
        <v>6.25E-2</v>
      </c>
      <c r="M141" s="170">
        <f t="shared" si="15"/>
        <v>28826</v>
      </c>
      <c r="N141" s="163">
        <v>28849</v>
      </c>
      <c r="O141" s="171">
        <f t="shared" si="14"/>
        <v>23</v>
      </c>
      <c r="Q141" s="5">
        <f>IF(H141="","",VLOOKUP(H141,LOCALIZA!B$5:H$501,7))</f>
        <v>26.3</v>
      </c>
      <c r="R141" s="46">
        <f t="shared" si="16"/>
        <v>-3.3000000000000007</v>
      </c>
      <c r="S141" s="168">
        <f t="shared" si="17"/>
        <v>-0.12547528517110268</v>
      </c>
    </row>
    <row r="142" spans="1:19" ht="35.1" hidden="1" customHeight="1" x14ac:dyDescent="0.25">
      <c r="A142" s="172"/>
      <c r="B142" s="173">
        <v>44763</v>
      </c>
      <c r="C142" s="7"/>
      <c r="D142" s="16" t="s">
        <v>137</v>
      </c>
      <c r="E142" s="157" t="s">
        <v>137</v>
      </c>
      <c r="F142" s="175" t="s">
        <v>0</v>
      </c>
      <c r="G142" s="47" t="s">
        <v>715</v>
      </c>
      <c r="H142" s="174" t="s">
        <v>714</v>
      </c>
      <c r="I142" s="16" t="s">
        <v>929</v>
      </c>
      <c r="J142" s="6">
        <v>0.45833333333333331</v>
      </c>
      <c r="K142" s="6">
        <v>0.47916666666666669</v>
      </c>
      <c r="L142" s="169">
        <f t="shared" si="13"/>
        <v>2.083333333333337E-2</v>
      </c>
      <c r="M142" s="170">
        <f t="shared" si="15"/>
        <v>28849</v>
      </c>
      <c r="N142" s="163">
        <v>28855</v>
      </c>
      <c r="O142" s="171">
        <f t="shared" si="14"/>
        <v>6</v>
      </c>
      <c r="Q142" s="5">
        <f>IF(H142="","",VLOOKUP(H142,LOCALIZA!B$5:H$501,7))</f>
        <v>9.5</v>
      </c>
      <c r="R142" s="46">
        <f t="shared" si="16"/>
        <v>-3.5</v>
      </c>
      <c r="S142" s="168">
        <f t="shared" si="17"/>
        <v>-0.36842105263157893</v>
      </c>
    </row>
    <row r="143" spans="1:19" ht="35.1" hidden="1" customHeight="1" x14ac:dyDescent="0.25">
      <c r="A143" s="172"/>
      <c r="B143" s="173">
        <v>44767</v>
      </c>
      <c r="C143" s="7"/>
      <c r="D143" s="16" t="s">
        <v>137</v>
      </c>
      <c r="E143" s="157" t="s">
        <v>90</v>
      </c>
      <c r="F143" s="175" t="s">
        <v>971</v>
      </c>
      <c r="G143" s="47" t="s">
        <v>211</v>
      </c>
      <c r="H143" s="174" t="s">
        <v>211</v>
      </c>
      <c r="I143" s="177" t="s">
        <v>983</v>
      </c>
      <c r="J143" s="6">
        <v>0.41666666666666669</v>
      </c>
      <c r="K143" s="6">
        <v>0.72569444444444453</v>
      </c>
      <c r="L143" s="169">
        <f t="shared" si="13"/>
        <v>0.30902777777777785</v>
      </c>
      <c r="M143" s="170">
        <f t="shared" si="15"/>
        <v>28855</v>
      </c>
      <c r="N143" s="163">
        <v>29055</v>
      </c>
      <c r="O143" s="171">
        <f t="shared" si="14"/>
        <v>200</v>
      </c>
      <c r="Q143" s="5">
        <f>IF(H143="","",VLOOKUP(H143,LOCALIZA!B$5:H$501,7))</f>
        <v>3.2</v>
      </c>
      <c r="R143" s="46">
        <f t="shared" si="16"/>
        <v>196.8</v>
      </c>
      <c r="S143" s="168">
        <f t="shared" si="17"/>
        <v>61.5</v>
      </c>
    </row>
    <row r="144" spans="1:19" ht="35.1" hidden="1" customHeight="1" x14ac:dyDescent="0.25">
      <c r="A144" s="172"/>
      <c r="B144" s="173">
        <v>44768</v>
      </c>
      <c r="C144" s="7"/>
      <c r="D144" s="16" t="s">
        <v>137</v>
      </c>
      <c r="E144" s="157" t="s">
        <v>917</v>
      </c>
      <c r="F144" s="175" t="s">
        <v>136</v>
      </c>
      <c r="G144" s="47" t="s">
        <v>910</v>
      </c>
      <c r="H144" s="174" t="s">
        <v>770</v>
      </c>
      <c r="I144" s="179" t="s">
        <v>960</v>
      </c>
      <c r="J144" s="6">
        <v>0.625</v>
      </c>
      <c r="K144" s="6">
        <v>0.6875</v>
      </c>
      <c r="L144" s="169">
        <f t="shared" si="13"/>
        <v>6.25E-2</v>
      </c>
      <c r="M144" s="170">
        <f t="shared" si="15"/>
        <v>29055</v>
      </c>
      <c r="N144" s="163">
        <v>29078</v>
      </c>
      <c r="O144" s="171">
        <f t="shared" si="14"/>
        <v>23</v>
      </c>
      <c r="Q144" s="5">
        <f>IF(H144="","",VLOOKUP(H144,LOCALIZA!B$5:H$501,7))</f>
        <v>26.3</v>
      </c>
      <c r="R144" s="46">
        <f t="shared" si="16"/>
        <v>-3.3000000000000007</v>
      </c>
      <c r="S144" s="168">
        <f t="shared" si="17"/>
        <v>-0.12547528517110268</v>
      </c>
    </row>
    <row r="145" spans="1:19" ht="35.1" hidden="1" customHeight="1" x14ac:dyDescent="0.25">
      <c r="A145" s="172"/>
      <c r="B145" s="173">
        <v>44769</v>
      </c>
      <c r="C145" s="7"/>
      <c r="D145" s="16" t="s">
        <v>137</v>
      </c>
      <c r="E145" s="157" t="s">
        <v>915</v>
      </c>
      <c r="F145" s="175" t="s">
        <v>136</v>
      </c>
      <c r="G145" s="47" t="s">
        <v>910</v>
      </c>
      <c r="H145" s="174" t="s">
        <v>770</v>
      </c>
      <c r="I145" s="179" t="s">
        <v>960</v>
      </c>
      <c r="J145" s="6">
        <v>0.33333333333333331</v>
      </c>
      <c r="K145" s="6">
        <v>0.39583333333333331</v>
      </c>
      <c r="L145" s="169">
        <f t="shared" si="13"/>
        <v>6.25E-2</v>
      </c>
      <c r="M145" s="170">
        <f t="shared" si="15"/>
        <v>29078</v>
      </c>
      <c r="N145" s="163">
        <v>29101</v>
      </c>
      <c r="O145" s="171">
        <f t="shared" si="14"/>
        <v>23</v>
      </c>
      <c r="Q145" s="5">
        <f>IF(H145="","",VLOOKUP(H145,LOCALIZA!B$5:H$501,7))</f>
        <v>26.3</v>
      </c>
      <c r="R145" s="46">
        <f t="shared" si="16"/>
        <v>-3.3000000000000007</v>
      </c>
      <c r="S145" s="168">
        <f t="shared" si="17"/>
        <v>-0.12547528517110268</v>
      </c>
    </row>
    <row r="146" spans="1:19" ht="35.1" hidden="1" customHeight="1" x14ac:dyDescent="0.25">
      <c r="A146" s="172"/>
      <c r="B146" s="173">
        <v>44769</v>
      </c>
      <c r="C146" s="7"/>
      <c r="D146" s="16" t="s">
        <v>137</v>
      </c>
      <c r="E146" s="157" t="s">
        <v>137</v>
      </c>
      <c r="F146" s="175" t="s">
        <v>0</v>
      </c>
      <c r="G146" s="47" t="s">
        <v>715</v>
      </c>
      <c r="H146" s="174" t="s">
        <v>714</v>
      </c>
      <c r="I146" s="16" t="s">
        <v>925</v>
      </c>
      <c r="J146" s="6">
        <v>0.41666666666666669</v>
      </c>
      <c r="K146" s="6">
        <v>0.47916666666666669</v>
      </c>
      <c r="L146" s="169">
        <f t="shared" si="13"/>
        <v>6.25E-2</v>
      </c>
      <c r="M146" s="170">
        <f t="shared" si="15"/>
        <v>29101</v>
      </c>
      <c r="N146" s="163">
        <v>29115</v>
      </c>
      <c r="O146" s="171">
        <f t="shared" si="14"/>
        <v>14</v>
      </c>
      <c r="Q146" s="5">
        <f>IF(H146="","",VLOOKUP(H146,LOCALIZA!B$5:H$501,7))</f>
        <v>9.5</v>
      </c>
      <c r="R146" s="46">
        <f t="shared" si="16"/>
        <v>4.5</v>
      </c>
      <c r="S146" s="168">
        <f t="shared" si="17"/>
        <v>0.47368421052631576</v>
      </c>
    </row>
    <row r="147" spans="1:19" ht="35.1" hidden="1" customHeight="1" x14ac:dyDescent="0.25">
      <c r="A147" s="172"/>
      <c r="B147" s="173">
        <v>44769</v>
      </c>
      <c r="C147" s="7"/>
      <c r="D147" s="16" t="s">
        <v>137</v>
      </c>
      <c r="E147" s="157" t="s">
        <v>915</v>
      </c>
      <c r="F147" s="175" t="s">
        <v>136</v>
      </c>
      <c r="G147" s="47" t="s">
        <v>910</v>
      </c>
      <c r="H147" s="174" t="s">
        <v>770</v>
      </c>
      <c r="I147" s="179" t="s">
        <v>960</v>
      </c>
      <c r="J147" s="6">
        <v>0.58333333333333337</v>
      </c>
      <c r="K147" s="6">
        <v>0.625</v>
      </c>
      <c r="L147" s="169">
        <f t="shared" si="13"/>
        <v>4.166666666666663E-2</v>
      </c>
      <c r="M147" s="170">
        <f t="shared" si="15"/>
        <v>29115</v>
      </c>
      <c r="N147" s="163">
        <v>29138</v>
      </c>
      <c r="O147" s="171">
        <f t="shared" si="14"/>
        <v>23</v>
      </c>
      <c r="Q147" s="5">
        <f>IF(H147="","",VLOOKUP(H147,LOCALIZA!B$5:H$501,7))</f>
        <v>26.3</v>
      </c>
      <c r="R147" s="46">
        <f t="shared" si="16"/>
        <v>-3.3000000000000007</v>
      </c>
      <c r="S147" s="168">
        <f t="shared" si="17"/>
        <v>-0.12547528517110268</v>
      </c>
    </row>
    <row r="148" spans="1:19" ht="35.1" hidden="1" customHeight="1" x14ac:dyDescent="0.25">
      <c r="A148" s="172"/>
      <c r="B148" s="173">
        <v>44769</v>
      </c>
      <c r="C148" s="7"/>
      <c r="D148" s="16" t="s">
        <v>137</v>
      </c>
      <c r="E148" s="157" t="s">
        <v>927</v>
      </c>
      <c r="F148" s="175" t="s">
        <v>928</v>
      </c>
      <c r="G148" s="47" t="s">
        <v>910</v>
      </c>
      <c r="H148" s="174" t="s">
        <v>770</v>
      </c>
      <c r="I148" s="179" t="s">
        <v>974</v>
      </c>
      <c r="J148" s="6">
        <v>0.64583333333333337</v>
      </c>
      <c r="K148" s="6">
        <v>0.70138888888888884</v>
      </c>
      <c r="L148" s="169">
        <f t="shared" si="13"/>
        <v>5.5555555555555469E-2</v>
      </c>
      <c r="M148" s="170">
        <f t="shared" si="15"/>
        <v>29138</v>
      </c>
      <c r="N148" s="163">
        <v>29161</v>
      </c>
      <c r="O148" s="171">
        <f t="shared" si="14"/>
        <v>23</v>
      </c>
      <c r="Q148" s="5">
        <f>IF(H148="","",VLOOKUP(H148,LOCALIZA!B$5:H$501,7))</f>
        <v>26.3</v>
      </c>
      <c r="R148" s="46">
        <f t="shared" si="16"/>
        <v>-3.3000000000000007</v>
      </c>
      <c r="S148" s="168">
        <f t="shared" si="17"/>
        <v>-0.12547528517110268</v>
      </c>
    </row>
    <row r="149" spans="1:19" ht="35.1" hidden="1" customHeight="1" x14ac:dyDescent="0.25">
      <c r="A149" s="172"/>
      <c r="B149" s="173">
        <v>44775</v>
      </c>
      <c r="C149" s="7"/>
      <c r="D149" s="16" t="s">
        <v>137</v>
      </c>
      <c r="E149" s="157" t="s">
        <v>984</v>
      </c>
      <c r="F149" s="175" t="s">
        <v>136</v>
      </c>
      <c r="G149" s="47" t="s">
        <v>910</v>
      </c>
      <c r="H149" s="174" t="s">
        <v>770</v>
      </c>
      <c r="I149" s="179" t="s">
        <v>960</v>
      </c>
      <c r="J149" s="6">
        <v>0.35416666666666669</v>
      </c>
      <c r="K149" s="6">
        <v>0.4861111111111111</v>
      </c>
      <c r="L149" s="169">
        <f t="shared" si="13"/>
        <v>0.13194444444444442</v>
      </c>
      <c r="M149" s="170">
        <f t="shared" si="15"/>
        <v>29161</v>
      </c>
      <c r="N149" s="163">
        <v>29184</v>
      </c>
      <c r="O149" s="171">
        <f t="shared" si="14"/>
        <v>23</v>
      </c>
      <c r="Q149" s="5">
        <f>IF(H149="","",VLOOKUP(H149,LOCALIZA!B$5:H$501,7))</f>
        <v>26.3</v>
      </c>
      <c r="R149" s="46">
        <f t="shared" si="16"/>
        <v>-3.3000000000000007</v>
      </c>
      <c r="S149" s="168">
        <f t="shared" si="17"/>
        <v>-0.12547528517110268</v>
      </c>
    </row>
    <row r="150" spans="1:19" ht="35.1" hidden="1" customHeight="1" x14ac:dyDescent="0.25">
      <c r="A150" s="172"/>
      <c r="B150" s="173">
        <v>44775</v>
      </c>
      <c r="C150" s="7"/>
      <c r="D150" s="16" t="s">
        <v>137</v>
      </c>
      <c r="E150" s="157" t="s">
        <v>90</v>
      </c>
      <c r="F150" s="175" t="s">
        <v>971</v>
      </c>
      <c r="G150" s="47" t="s">
        <v>211</v>
      </c>
      <c r="H150" s="174" t="s">
        <v>211</v>
      </c>
      <c r="I150" s="177" t="s">
        <v>985</v>
      </c>
      <c r="J150" s="6">
        <v>0.5</v>
      </c>
      <c r="K150" s="6">
        <v>0.70833333333333337</v>
      </c>
      <c r="L150" s="169">
        <f t="shared" si="13"/>
        <v>0.20833333333333337</v>
      </c>
      <c r="M150" s="170">
        <f t="shared" si="15"/>
        <v>29184</v>
      </c>
      <c r="N150" s="163">
        <v>29368</v>
      </c>
      <c r="O150" s="171">
        <f t="shared" si="14"/>
        <v>184</v>
      </c>
      <c r="Q150" s="5">
        <f>IF(H150="","",VLOOKUP(H150,LOCALIZA!B$5:H$501,7))</f>
        <v>3.2</v>
      </c>
      <c r="R150" s="46">
        <f t="shared" si="16"/>
        <v>180.8</v>
      </c>
      <c r="S150" s="168">
        <f t="shared" si="17"/>
        <v>56.5</v>
      </c>
    </row>
    <row r="151" spans="1:19" ht="35.1" hidden="1" customHeight="1" x14ac:dyDescent="0.25">
      <c r="A151" s="172"/>
      <c r="B151" s="173">
        <v>44776</v>
      </c>
      <c r="C151" s="7"/>
      <c r="D151" s="16" t="s">
        <v>137</v>
      </c>
      <c r="E151" s="157" t="s">
        <v>927</v>
      </c>
      <c r="F151" s="175" t="s">
        <v>928</v>
      </c>
      <c r="G151" s="47" t="s">
        <v>910</v>
      </c>
      <c r="H151" s="174" t="s">
        <v>770</v>
      </c>
      <c r="I151" s="179" t="s">
        <v>974</v>
      </c>
      <c r="J151" s="6">
        <v>0.45833333333333331</v>
      </c>
      <c r="K151" s="6">
        <v>0.5625</v>
      </c>
      <c r="L151" s="169">
        <f t="shared" si="13"/>
        <v>0.10416666666666669</v>
      </c>
      <c r="M151" s="170">
        <f t="shared" si="15"/>
        <v>29368</v>
      </c>
      <c r="N151" s="163">
        <v>29391</v>
      </c>
      <c r="O151" s="171">
        <f t="shared" si="14"/>
        <v>23</v>
      </c>
      <c r="Q151" s="5">
        <f>IF(H151="","",VLOOKUP(H151,LOCALIZA!B$5:H$501,7))</f>
        <v>26.3</v>
      </c>
      <c r="R151" s="46">
        <f t="shared" si="16"/>
        <v>-3.3000000000000007</v>
      </c>
      <c r="S151" s="168">
        <f t="shared" si="17"/>
        <v>-0.12547528517110268</v>
      </c>
    </row>
    <row r="152" spans="1:19" ht="35.1" hidden="1" customHeight="1" x14ac:dyDescent="0.25">
      <c r="A152" s="172"/>
      <c r="B152" s="173">
        <v>44777</v>
      </c>
      <c r="C152" s="7"/>
      <c r="D152" s="16" t="s">
        <v>137</v>
      </c>
      <c r="E152" s="157" t="s">
        <v>143</v>
      </c>
      <c r="F152" s="175" t="s">
        <v>971</v>
      </c>
      <c r="G152" s="47" t="s">
        <v>911</v>
      </c>
      <c r="H152" s="174" t="s">
        <v>680</v>
      </c>
      <c r="I152" s="179" t="s">
        <v>986</v>
      </c>
      <c r="J152" s="6">
        <v>0.45833333333333331</v>
      </c>
      <c r="K152" s="6">
        <v>0.47916666666666669</v>
      </c>
      <c r="L152" s="169">
        <f t="shared" si="13"/>
        <v>2.083333333333337E-2</v>
      </c>
      <c r="M152" s="170">
        <f t="shared" si="15"/>
        <v>29391</v>
      </c>
      <c r="N152" s="163">
        <v>29397</v>
      </c>
      <c r="O152" s="171">
        <f t="shared" si="14"/>
        <v>6</v>
      </c>
      <c r="Q152" s="5">
        <f>IF(H152="","",VLOOKUP(H152,LOCALIZA!B$5:H$501,7))</f>
        <v>4.2</v>
      </c>
      <c r="R152" s="46">
        <f t="shared" si="16"/>
        <v>1.7999999999999998</v>
      </c>
      <c r="S152" s="168">
        <f t="shared" si="17"/>
        <v>0.42857142857142849</v>
      </c>
    </row>
    <row r="153" spans="1:19" ht="35.1" hidden="1" customHeight="1" x14ac:dyDescent="0.25">
      <c r="A153" s="172"/>
      <c r="B153" s="173">
        <v>44777</v>
      </c>
      <c r="C153" s="7"/>
      <c r="D153" s="16" t="s">
        <v>137</v>
      </c>
      <c r="E153" s="157" t="s">
        <v>143</v>
      </c>
      <c r="F153" s="175" t="s">
        <v>971</v>
      </c>
      <c r="G153" s="47" t="s">
        <v>687</v>
      </c>
      <c r="H153" s="174" t="s">
        <v>686</v>
      </c>
      <c r="I153" s="16" t="s">
        <v>978</v>
      </c>
      <c r="J153" s="6">
        <v>0.58333333333333337</v>
      </c>
      <c r="K153" s="6">
        <v>0.61805555555555558</v>
      </c>
      <c r="L153" s="169">
        <f t="shared" si="13"/>
        <v>3.472222222222221E-2</v>
      </c>
      <c r="M153" s="170">
        <f t="shared" si="15"/>
        <v>29397</v>
      </c>
      <c r="N153" s="163">
        <v>29405</v>
      </c>
      <c r="O153" s="171">
        <f t="shared" si="14"/>
        <v>8</v>
      </c>
      <c r="Q153" s="5">
        <f>IF(H153="","",VLOOKUP(H153,LOCALIZA!B$5:H$501,7))</f>
        <v>7.4</v>
      </c>
      <c r="R153" s="46">
        <f t="shared" si="16"/>
        <v>0.59999999999999964</v>
      </c>
      <c r="S153" s="168">
        <f t="shared" si="17"/>
        <v>8.108108108108103E-2</v>
      </c>
    </row>
    <row r="154" spans="1:19" s="188" customFormat="1" ht="35.1" hidden="1" customHeight="1" x14ac:dyDescent="0.25">
      <c r="A154" s="181"/>
      <c r="B154" s="182">
        <v>44777</v>
      </c>
      <c r="C154" s="183"/>
      <c r="D154" s="47" t="s">
        <v>137</v>
      </c>
      <c r="E154" s="184" t="s">
        <v>917</v>
      </c>
      <c r="F154" s="175" t="s">
        <v>136</v>
      </c>
      <c r="G154" s="47" t="s">
        <v>910</v>
      </c>
      <c r="H154" s="174" t="s">
        <v>770</v>
      </c>
      <c r="I154" s="185" t="s">
        <v>1029</v>
      </c>
      <c r="J154" s="186">
        <v>0.625</v>
      </c>
      <c r="K154" s="186">
        <v>0.6875</v>
      </c>
      <c r="L154" s="169">
        <f t="shared" si="13"/>
        <v>6.25E-2</v>
      </c>
      <c r="M154" s="170">
        <f t="shared" si="15"/>
        <v>29405</v>
      </c>
      <c r="N154" s="187">
        <v>29423</v>
      </c>
      <c r="O154" s="171">
        <f t="shared" si="14"/>
        <v>18</v>
      </c>
      <c r="Q154" s="189">
        <f>IF(H154="","",VLOOKUP(H154,LOCALIZA!B$5:H$501,7))</f>
        <v>26.3</v>
      </c>
      <c r="R154" s="190">
        <f t="shared" si="16"/>
        <v>-8.3000000000000007</v>
      </c>
      <c r="S154" s="191">
        <f t="shared" si="17"/>
        <v>-0.31558935361216733</v>
      </c>
    </row>
    <row r="155" spans="1:19" ht="35.1" hidden="1" customHeight="1" x14ac:dyDescent="0.25">
      <c r="A155" s="172"/>
      <c r="B155" s="173">
        <v>44778</v>
      </c>
      <c r="C155" s="7"/>
      <c r="D155" s="16" t="s">
        <v>137</v>
      </c>
      <c r="E155" s="157" t="s">
        <v>90</v>
      </c>
      <c r="F155" s="175" t="s">
        <v>971</v>
      </c>
      <c r="G155" s="47" t="s">
        <v>722</v>
      </c>
      <c r="H155" s="174" t="s">
        <v>721</v>
      </c>
      <c r="I155" s="179" t="s">
        <v>987</v>
      </c>
      <c r="J155" s="6">
        <v>0.41666666666666669</v>
      </c>
      <c r="K155" s="6">
        <v>0.45833333333333331</v>
      </c>
      <c r="L155" s="169">
        <f t="shared" si="13"/>
        <v>4.166666666666663E-2</v>
      </c>
      <c r="M155" s="170">
        <f t="shared" si="15"/>
        <v>29423</v>
      </c>
      <c r="N155" s="163">
        <v>29437</v>
      </c>
      <c r="O155" s="171">
        <f t="shared" si="14"/>
        <v>14</v>
      </c>
      <c r="Q155" s="5">
        <f>IF(H155="","",VLOOKUP(H155,LOCALIZA!B$5:H$501,7))</f>
        <v>14.7</v>
      </c>
      <c r="R155" s="46">
        <f t="shared" si="16"/>
        <v>-0.69999999999999929</v>
      </c>
      <c r="S155" s="168">
        <f t="shared" si="17"/>
        <v>-4.7619047619047575E-2</v>
      </c>
    </row>
    <row r="156" spans="1:19" s="228" customFormat="1" ht="60" hidden="1" customHeight="1" x14ac:dyDescent="0.25">
      <c r="A156" s="220"/>
      <c r="B156" s="221">
        <v>44781</v>
      </c>
      <c r="C156" s="222"/>
      <c r="D156" s="223" t="s">
        <v>988</v>
      </c>
      <c r="E156" s="223" t="s">
        <v>988</v>
      </c>
      <c r="F156" s="224" t="s">
        <v>989</v>
      </c>
      <c r="G156" s="225" t="s">
        <v>244</v>
      </c>
      <c r="H156" s="231" t="s">
        <v>244</v>
      </c>
      <c r="I156" s="219" t="s">
        <v>990</v>
      </c>
      <c r="J156" s="226">
        <v>0.69861111111111107</v>
      </c>
      <c r="K156" s="226">
        <v>0.86805555555555547</v>
      </c>
      <c r="L156" s="227">
        <f t="shared" si="13"/>
        <v>0.1694444444444444</v>
      </c>
      <c r="M156" s="170">
        <f t="shared" si="15"/>
        <v>29437</v>
      </c>
      <c r="N156" s="163">
        <v>29543</v>
      </c>
      <c r="O156" s="171">
        <f t="shared" si="14"/>
        <v>106</v>
      </c>
      <c r="Q156" s="229">
        <f>IF(H156="","",VLOOKUP(H156,LOCALIZA!B$5:H$501,7))</f>
        <v>12.6</v>
      </c>
      <c r="R156" s="230">
        <f t="shared" si="16"/>
        <v>93.4</v>
      </c>
      <c r="S156" s="168">
        <f t="shared" si="17"/>
        <v>7.412698412698413</v>
      </c>
    </row>
    <row r="157" spans="1:19" ht="35.1" hidden="1" customHeight="1" x14ac:dyDescent="0.25">
      <c r="A157" s="172"/>
      <c r="B157" s="173">
        <v>44783</v>
      </c>
      <c r="C157" s="7"/>
      <c r="D157" s="16" t="s">
        <v>137</v>
      </c>
      <c r="E157" s="157" t="s">
        <v>137</v>
      </c>
      <c r="F157" s="175" t="s">
        <v>0</v>
      </c>
      <c r="G157" s="47" t="s">
        <v>715</v>
      </c>
      <c r="H157" s="174" t="s">
        <v>714</v>
      </c>
      <c r="I157" s="16" t="s">
        <v>929</v>
      </c>
      <c r="J157" s="6">
        <v>0.41666666666666669</v>
      </c>
      <c r="K157" s="6">
        <v>0.4375</v>
      </c>
      <c r="L157" s="169">
        <f t="shared" si="13"/>
        <v>2.0833333333333315E-2</v>
      </c>
      <c r="M157" s="170">
        <f t="shared" si="15"/>
        <v>29543</v>
      </c>
      <c r="N157" s="163">
        <v>29548</v>
      </c>
      <c r="O157" s="171">
        <f t="shared" si="14"/>
        <v>5</v>
      </c>
      <c r="Q157" s="5">
        <f>IF(H157="","",VLOOKUP(H157,LOCALIZA!B$5:H$501,7))</f>
        <v>9.5</v>
      </c>
      <c r="R157" s="46">
        <f t="shared" si="16"/>
        <v>-4.5</v>
      </c>
      <c r="S157" s="168">
        <f t="shared" si="17"/>
        <v>-0.47368421052631576</v>
      </c>
    </row>
    <row r="158" spans="1:19" ht="35.1" hidden="1" customHeight="1" x14ac:dyDescent="0.25">
      <c r="A158" s="172"/>
      <c r="B158" s="173">
        <v>44784</v>
      </c>
      <c r="C158" s="7"/>
      <c r="D158" s="16" t="s">
        <v>137</v>
      </c>
      <c r="E158" s="157" t="s">
        <v>917</v>
      </c>
      <c r="F158" s="175" t="s">
        <v>136</v>
      </c>
      <c r="G158" s="47" t="s">
        <v>910</v>
      </c>
      <c r="H158" s="174" t="s">
        <v>770</v>
      </c>
      <c r="I158" s="179" t="s">
        <v>960</v>
      </c>
      <c r="J158" s="6">
        <v>0.625</v>
      </c>
      <c r="K158" s="6">
        <v>0.6875</v>
      </c>
      <c r="L158" s="169">
        <f t="shared" si="13"/>
        <v>6.25E-2</v>
      </c>
      <c r="M158" s="170">
        <f t="shared" si="15"/>
        <v>29548</v>
      </c>
      <c r="N158" s="163">
        <v>29570</v>
      </c>
      <c r="O158" s="171">
        <f t="shared" si="14"/>
        <v>22</v>
      </c>
      <c r="Q158" s="5">
        <f>IF(H158="","",VLOOKUP(H158,LOCALIZA!B$5:H$501,7))</f>
        <v>26.3</v>
      </c>
      <c r="R158" s="46">
        <f t="shared" si="16"/>
        <v>-4.3000000000000007</v>
      </c>
      <c r="S158" s="168">
        <f t="shared" si="17"/>
        <v>-0.1634980988593156</v>
      </c>
    </row>
    <row r="159" spans="1:19" ht="35.1" hidden="1" customHeight="1" x14ac:dyDescent="0.25">
      <c r="A159" s="172"/>
      <c r="B159" s="173">
        <v>44785</v>
      </c>
      <c r="C159" s="7"/>
      <c r="D159" s="16" t="s">
        <v>137</v>
      </c>
      <c r="E159" s="157" t="s">
        <v>917</v>
      </c>
      <c r="F159" s="175" t="s">
        <v>136</v>
      </c>
      <c r="G159" s="47" t="s">
        <v>911</v>
      </c>
      <c r="H159" s="174" t="s">
        <v>680</v>
      </c>
      <c r="I159" s="179" t="s">
        <v>991</v>
      </c>
      <c r="J159" s="6">
        <v>0.66666666666666663</v>
      </c>
      <c r="K159" s="6">
        <v>0.70833333333333337</v>
      </c>
      <c r="L159" s="169">
        <f t="shared" si="13"/>
        <v>4.1666666666666741E-2</v>
      </c>
      <c r="M159" s="170">
        <f t="shared" si="15"/>
        <v>29570</v>
      </c>
      <c r="N159" s="163">
        <v>29578</v>
      </c>
      <c r="O159" s="171">
        <f t="shared" si="14"/>
        <v>8</v>
      </c>
      <c r="Q159" s="5">
        <f>IF(H159="","",VLOOKUP(H159,LOCALIZA!B$5:H$501,7))</f>
        <v>4.2</v>
      </c>
      <c r="R159" s="46">
        <f t="shared" si="16"/>
        <v>3.8</v>
      </c>
      <c r="S159" s="168">
        <f t="shared" si="17"/>
        <v>0.90476190476190466</v>
      </c>
    </row>
    <row r="160" spans="1:19" ht="35.1" hidden="1" customHeight="1" x14ac:dyDescent="0.25">
      <c r="A160" s="172"/>
      <c r="B160" s="173">
        <v>44788</v>
      </c>
      <c r="C160" s="7"/>
      <c r="D160" s="16" t="s">
        <v>137</v>
      </c>
      <c r="E160" s="157" t="s">
        <v>912</v>
      </c>
      <c r="F160" s="175" t="s">
        <v>0</v>
      </c>
      <c r="G160" s="47" t="s">
        <v>722</v>
      </c>
      <c r="H160" s="174" t="s">
        <v>721</v>
      </c>
      <c r="I160" s="16" t="s">
        <v>930</v>
      </c>
      <c r="J160" s="6">
        <v>0.41666666666666669</v>
      </c>
      <c r="K160" s="6">
        <v>0.47916666666666669</v>
      </c>
      <c r="L160" s="169">
        <f t="shared" si="13"/>
        <v>6.25E-2</v>
      </c>
      <c r="M160" s="170">
        <f t="shared" si="15"/>
        <v>29578</v>
      </c>
      <c r="N160" s="163">
        <v>29592</v>
      </c>
      <c r="O160" s="171">
        <f t="shared" si="14"/>
        <v>14</v>
      </c>
      <c r="Q160" s="5">
        <f>IF(H160="","",VLOOKUP(H160,LOCALIZA!B$5:H$501,7))</f>
        <v>14.7</v>
      </c>
      <c r="R160" s="46">
        <f t="shared" si="16"/>
        <v>-0.69999999999999929</v>
      </c>
      <c r="S160" s="168">
        <f t="shared" si="17"/>
        <v>-4.7619047619047575E-2</v>
      </c>
    </row>
    <row r="161" spans="1:19" ht="35.1" hidden="1" customHeight="1" x14ac:dyDescent="0.25">
      <c r="A161" s="172"/>
      <c r="B161" s="173">
        <v>44789</v>
      </c>
      <c r="C161" s="7"/>
      <c r="D161" s="16" t="s">
        <v>137</v>
      </c>
      <c r="E161" s="157" t="s">
        <v>917</v>
      </c>
      <c r="F161" s="175" t="s">
        <v>136</v>
      </c>
      <c r="G161" s="47" t="s">
        <v>910</v>
      </c>
      <c r="H161" s="174" t="s">
        <v>770</v>
      </c>
      <c r="I161" s="179" t="s">
        <v>960</v>
      </c>
      <c r="J161" s="6">
        <v>0.54166666666666663</v>
      </c>
      <c r="K161" s="6">
        <v>0.61805555555555558</v>
      </c>
      <c r="L161" s="169">
        <f t="shared" si="13"/>
        <v>7.6388888888888951E-2</v>
      </c>
      <c r="M161" s="170">
        <f t="shared" si="15"/>
        <v>29592</v>
      </c>
      <c r="N161" s="163">
        <v>29615</v>
      </c>
      <c r="O161" s="171">
        <f t="shared" si="14"/>
        <v>23</v>
      </c>
      <c r="Q161" s="5">
        <f>IF(H161="","",VLOOKUP(H161,LOCALIZA!B$5:H$501,7))</f>
        <v>26.3</v>
      </c>
      <c r="R161" s="46">
        <f t="shared" si="16"/>
        <v>-3.3000000000000007</v>
      </c>
      <c r="S161" s="168">
        <f t="shared" si="17"/>
        <v>-0.12547528517110268</v>
      </c>
    </row>
    <row r="162" spans="1:19" s="188" customFormat="1" ht="60" hidden="1" customHeight="1" x14ac:dyDescent="0.25">
      <c r="A162" s="181"/>
      <c r="B162" s="182">
        <v>44790</v>
      </c>
      <c r="C162" s="183"/>
      <c r="D162" s="47" t="s">
        <v>137</v>
      </c>
      <c r="E162" s="184" t="s">
        <v>917</v>
      </c>
      <c r="F162" s="175" t="s">
        <v>136</v>
      </c>
      <c r="G162" s="47" t="s">
        <v>211</v>
      </c>
      <c r="H162" s="174" t="s">
        <v>211</v>
      </c>
      <c r="I162" s="185" t="s">
        <v>1040</v>
      </c>
      <c r="J162" s="186">
        <v>0.5</v>
      </c>
      <c r="K162" s="186">
        <v>0.75</v>
      </c>
      <c r="L162" s="169">
        <f t="shared" si="13"/>
        <v>0.25</v>
      </c>
      <c r="M162" s="170">
        <v>29615</v>
      </c>
      <c r="N162" s="187">
        <v>29775</v>
      </c>
      <c r="O162" s="171">
        <f t="shared" si="14"/>
        <v>160</v>
      </c>
      <c r="Q162" s="189">
        <f>IF(H162="","",VLOOKUP(H162,LOCALIZA!B$5:H$501,7))</f>
        <v>3.2</v>
      </c>
      <c r="R162" s="190">
        <f t="shared" si="16"/>
        <v>156.80000000000001</v>
      </c>
      <c r="S162" s="191">
        <f t="shared" si="17"/>
        <v>49</v>
      </c>
    </row>
    <row r="163" spans="1:19" ht="35.1" hidden="1" customHeight="1" x14ac:dyDescent="0.25">
      <c r="A163" s="172"/>
      <c r="B163" s="173">
        <v>44791</v>
      </c>
      <c r="C163" s="7"/>
      <c r="D163" s="16" t="s">
        <v>137</v>
      </c>
      <c r="E163" s="157" t="s">
        <v>979</v>
      </c>
      <c r="F163" s="175" t="s">
        <v>980</v>
      </c>
      <c r="G163" s="47" t="s">
        <v>911</v>
      </c>
      <c r="H163" s="174" t="s">
        <v>680</v>
      </c>
      <c r="I163" s="16" t="s">
        <v>992</v>
      </c>
      <c r="J163" s="6">
        <v>0.4375</v>
      </c>
      <c r="K163" s="6">
        <v>0.45833333333333331</v>
      </c>
      <c r="L163" s="169">
        <f t="shared" si="13"/>
        <v>2.0833333333333315E-2</v>
      </c>
      <c r="M163" s="170">
        <f t="shared" si="15"/>
        <v>29775</v>
      </c>
      <c r="N163" s="163">
        <v>29785</v>
      </c>
      <c r="O163" s="171">
        <f t="shared" si="14"/>
        <v>10</v>
      </c>
      <c r="Q163" s="5">
        <f>IF(H163="","",VLOOKUP(H163,LOCALIZA!B$5:H$501,7))</f>
        <v>4.2</v>
      </c>
      <c r="R163" s="46">
        <f t="shared" si="16"/>
        <v>5.8</v>
      </c>
      <c r="S163" s="168">
        <f t="shared" si="17"/>
        <v>1.3809523809523809</v>
      </c>
    </row>
    <row r="164" spans="1:19" ht="35.1" hidden="1" customHeight="1" x14ac:dyDescent="0.25">
      <c r="A164" s="172"/>
      <c r="B164" s="173">
        <v>44791</v>
      </c>
      <c r="C164" s="7"/>
      <c r="D164" s="16" t="s">
        <v>137</v>
      </c>
      <c r="E164" s="157" t="s">
        <v>143</v>
      </c>
      <c r="F164" s="175" t="s">
        <v>971</v>
      </c>
      <c r="G164" s="47" t="s">
        <v>687</v>
      </c>
      <c r="H164" s="174" t="s">
        <v>686</v>
      </c>
      <c r="I164" s="16" t="s">
        <v>978</v>
      </c>
      <c r="J164" s="6">
        <v>0.58333333333333337</v>
      </c>
      <c r="K164" s="6">
        <v>0.59722222222222221</v>
      </c>
      <c r="L164" s="169">
        <f t="shared" si="13"/>
        <v>1.388888888888884E-2</v>
      </c>
      <c r="M164" s="170">
        <f t="shared" si="15"/>
        <v>29785</v>
      </c>
      <c r="N164" s="163">
        <v>29791</v>
      </c>
      <c r="O164" s="171">
        <f t="shared" si="14"/>
        <v>6</v>
      </c>
      <c r="Q164" s="5">
        <f>IF(H164="","",VLOOKUP(H164,LOCALIZA!B$5:H$501,7))</f>
        <v>7.4</v>
      </c>
      <c r="R164" s="46">
        <f t="shared" si="16"/>
        <v>-1.4000000000000004</v>
      </c>
      <c r="S164" s="168">
        <f t="shared" si="17"/>
        <v>-0.18918918918918923</v>
      </c>
    </row>
    <row r="165" spans="1:19" s="188" customFormat="1" ht="35.1" hidden="1" customHeight="1" x14ac:dyDescent="0.25">
      <c r="A165" s="181"/>
      <c r="B165" s="182">
        <v>44791</v>
      </c>
      <c r="C165" s="183"/>
      <c r="D165" s="47" t="s">
        <v>137</v>
      </c>
      <c r="E165" s="184" t="s">
        <v>993</v>
      </c>
      <c r="F165" s="175" t="s">
        <v>994</v>
      </c>
      <c r="G165" s="47" t="s">
        <v>910</v>
      </c>
      <c r="H165" s="174" t="s">
        <v>770</v>
      </c>
      <c r="I165" s="47" t="s">
        <v>1027</v>
      </c>
      <c r="J165" s="186">
        <v>0.60416666666666663</v>
      </c>
      <c r="K165" s="186">
        <v>0.66666666666666663</v>
      </c>
      <c r="L165" s="169">
        <f t="shared" si="13"/>
        <v>6.25E-2</v>
      </c>
      <c r="M165" s="170">
        <f t="shared" si="15"/>
        <v>29791</v>
      </c>
      <c r="N165" s="187">
        <v>29814</v>
      </c>
      <c r="O165" s="171">
        <f t="shared" si="14"/>
        <v>23</v>
      </c>
      <c r="Q165" s="189">
        <f>IF(H165="","",VLOOKUP(H165,LOCALIZA!B$5:H$501,7))</f>
        <v>26.3</v>
      </c>
      <c r="R165" s="190">
        <f t="shared" si="16"/>
        <v>-3.3000000000000007</v>
      </c>
      <c r="S165" s="191">
        <f t="shared" si="17"/>
        <v>-0.12547528517110268</v>
      </c>
    </row>
    <row r="166" spans="1:19" ht="35.1" hidden="1" customHeight="1" x14ac:dyDescent="0.25">
      <c r="A166" s="172"/>
      <c r="B166" s="173">
        <v>44792</v>
      </c>
      <c r="C166" s="7"/>
      <c r="D166" s="16" t="s">
        <v>137</v>
      </c>
      <c r="E166" s="157" t="s">
        <v>995</v>
      </c>
      <c r="F166" s="175" t="s">
        <v>970</v>
      </c>
      <c r="G166" s="47" t="s">
        <v>910</v>
      </c>
      <c r="H166" s="174" t="s">
        <v>770</v>
      </c>
      <c r="I166" s="176" t="s">
        <v>973</v>
      </c>
      <c r="J166" s="6">
        <v>0.41666666666666669</v>
      </c>
      <c r="K166" s="6">
        <v>0.5</v>
      </c>
      <c r="L166" s="169">
        <f t="shared" si="13"/>
        <v>8.3333333333333315E-2</v>
      </c>
      <c r="M166" s="170">
        <f t="shared" si="15"/>
        <v>29814</v>
      </c>
      <c r="N166" s="163">
        <v>29840</v>
      </c>
      <c r="O166" s="171">
        <f t="shared" si="14"/>
        <v>26</v>
      </c>
      <c r="Q166" s="5">
        <f>IF(H166="","",VLOOKUP(H166,LOCALIZA!B$5:H$501,7))</f>
        <v>26.3</v>
      </c>
      <c r="R166" s="46">
        <f t="shared" si="16"/>
        <v>-0.30000000000000071</v>
      </c>
      <c r="S166" s="168">
        <f t="shared" si="17"/>
        <v>-1.1406844106463905E-2</v>
      </c>
    </row>
    <row r="167" spans="1:19" ht="35.1" hidden="1" customHeight="1" x14ac:dyDescent="0.25">
      <c r="A167" s="172"/>
      <c r="B167" s="173">
        <v>44792</v>
      </c>
      <c r="C167" s="7"/>
      <c r="D167" s="16" t="s">
        <v>137</v>
      </c>
      <c r="E167" s="157" t="s">
        <v>984</v>
      </c>
      <c r="F167" s="175" t="s">
        <v>136</v>
      </c>
      <c r="G167" s="47" t="s">
        <v>910</v>
      </c>
      <c r="H167" s="174" t="s">
        <v>770</v>
      </c>
      <c r="I167" s="179" t="s">
        <v>960</v>
      </c>
      <c r="J167" s="6">
        <v>0.58333333333333337</v>
      </c>
      <c r="K167" s="6">
        <v>0.66666666666666663</v>
      </c>
      <c r="L167" s="169">
        <f t="shared" si="13"/>
        <v>8.3333333333333259E-2</v>
      </c>
      <c r="M167" s="170">
        <f t="shared" si="15"/>
        <v>29840</v>
      </c>
      <c r="N167" s="163">
        <v>29863</v>
      </c>
      <c r="O167" s="171">
        <f t="shared" si="14"/>
        <v>23</v>
      </c>
      <c r="Q167" s="5">
        <f>IF(H167="","",VLOOKUP(H167,LOCALIZA!B$5:H$501,7))</f>
        <v>26.3</v>
      </c>
      <c r="R167" s="46">
        <f t="shared" si="16"/>
        <v>-3.3000000000000007</v>
      </c>
      <c r="S167" s="168">
        <f t="shared" si="17"/>
        <v>-0.12547528517110268</v>
      </c>
    </row>
    <row r="168" spans="1:19" ht="35.1" hidden="1" customHeight="1" x14ac:dyDescent="0.25">
      <c r="A168" s="172"/>
      <c r="B168" s="173">
        <v>44796</v>
      </c>
      <c r="C168" s="7"/>
      <c r="D168" s="16" t="s">
        <v>137</v>
      </c>
      <c r="E168" s="157" t="s">
        <v>137</v>
      </c>
      <c r="F168" s="175" t="s">
        <v>0</v>
      </c>
      <c r="G168" s="47" t="s">
        <v>715</v>
      </c>
      <c r="H168" s="174" t="s">
        <v>714</v>
      </c>
      <c r="I168" s="16" t="s">
        <v>929</v>
      </c>
      <c r="J168" s="6">
        <v>0.625</v>
      </c>
      <c r="K168" s="6">
        <v>0.65277777777777779</v>
      </c>
      <c r="L168" s="169">
        <f t="shared" si="13"/>
        <v>2.777777777777779E-2</v>
      </c>
      <c r="M168" s="170">
        <f t="shared" si="15"/>
        <v>29863</v>
      </c>
      <c r="N168" s="163">
        <v>29870</v>
      </c>
      <c r="O168" s="171">
        <f t="shared" si="14"/>
        <v>7</v>
      </c>
      <c r="Q168" s="5">
        <f>IF(H168="","",VLOOKUP(H168,LOCALIZA!B$5:H$501,7))</f>
        <v>9.5</v>
      </c>
      <c r="R168" s="46">
        <f t="shared" si="16"/>
        <v>-2.5</v>
      </c>
      <c r="S168" s="168">
        <f t="shared" si="17"/>
        <v>-0.26315789473684209</v>
      </c>
    </row>
    <row r="169" spans="1:19" ht="35.1" hidden="1" customHeight="1" x14ac:dyDescent="0.25">
      <c r="A169" s="172"/>
      <c r="B169" s="173">
        <v>44799</v>
      </c>
      <c r="C169" s="7"/>
      <c r="D169" s="16" t="s">
        <v>137</v>
      </c>
      <c r="E169" s="157" t="s">
        <v>995</v>
      </c>
      <c r="F169" s="175" t="s">
        <v>970</v>
      </c>
      <c r="G169" s="47" t="s">
        <v>910</v>
      </c>
      <c r="H169" s="174" t="s">
        <v>770</v>
      </c>
      <c r="I169" s="176" t="s">
        <v>973</v>
      </c>
      <c r="J169" s="6">
        <v>0.58333333333333337</v>
      </c>
      <c r="K169" s="6">
        <v>0.65972222222222221</v>
      </c>
      <c r="L169" s="169">
        <f t="shared" si="13"/>
        <v>7.638888888888884E-2</v>
      </c>
      <c r="M169" s="170">
        <f t="shared" si="15"/>
        <v>29870</v>
      </c>
      <c r="N169" s="163">
        <v>29893</v>
      </c>
      <c r="O169" s="171">
        <f t="shared" si="14"/>
        <v>23</v>
      </c>
      <c r="Q169" s="5">
        <f>IF(H169="","",VLOOKUP(H169,LOCALIZA!B$5:H$501,7))</f>
        <v>26.3</v>
      </c>
      <c r="R169" s="46">
        <f t="shared" si="16"/>
        <v>-3.3000000000000007</v>
      </c>
      <c r="S169" s="168">
        <f t="shared" si="17"/>
        <v>-0.12547528517110268</v>
      </c>
    </row>
    <row r="170" spans="1:19" ht="35.1" hidden="1" customHeight="1" x14ac:dyDescent="0.25">
      <c r="A170" s="172"/>
      <c r="B170" s="173">
        <v>44802</v>
      </c>
      <c r="C170" s="7"/>
      <c r="D170" s="16" t="s">
        <v>137</v>
      </c>
      <c r="E170" s="157" t="s">
        <v>984</v>
      </c>
      <c r="F170" s="175" t="s">
        <v>136</v>
      </c>
      <c r="G170" s="47" t="s">
        <v>910</v>
      </c>
      <c r="H170" s="174" t="s">
        <v>770</v>
      </c>
      <c r="I170" s="179" t="s">
        <v>960</v>
      </c>
      <c r="J170" s="6">
        <v>0.39583333333333331</v>
      </c>
      <c r="K170" s="6">
        <v>0.4826388888888889</v>
      </c>
      <c r="L170" s="169">
        <f t="shared" si="13"/>
        <v>8.680555555555558E-2</v>
      </c>
      <c r="M170" s="170">
        <f t="shared" si="15"/>
        <v>29893</v>
      </c>
      <c r="N170" s="163">
        <v>29916</v>
      </c>
      <c r="O170" s="171">
        <f t="shared" si="14"/>
        <v>23</v>
      </c>
      <c r="Q170" s="5">
        <f>IF(H170="","",VLOOKUP(H170,LOCALIZA!B$5:H$501,7))</f>
        <v>26.3</v>
      </c>
      <c r="R170" s="46">
        <f t="shared" si="16"/>
        <v>-3.3000000000000007</v>
      </c>
      <c r="S170" s="168">
        <f t="shared" si="17"/>
        <v>-0.12547528517110268</v>
      </c>
    </row>
    <row r="171" spans="1:19" ht="35.1" hidden="1" customHeight="1" x14ac:dyDescent="0.25">
      <c r="A171" s="172"/>
      <c r="B171" s="173">
        <v>44802</v>
      </c>
      <c r="C171" s="7"/>
      <c r="D171" s="16" t="s">
        <v>137</v>
      </c>
      <c r="E171" s="157" t="s">
        <v>996</v>
      </c>
      <c r="F171" s="175" t="s">
        <v>971</v>
      </c>
      <c r="G171" s="47" t="s">
        <v>910</v>
      </c>
      <c r="H171" s="174" t="s">
        <v>770</v>
      </c>
      <c r="I171" s="178" t="s">
        <v>997</v>
      </c>
      <c r="J171" s="6">
        <v>0.625</v>
      </c>
      <c r="K171" s="6">
        <v>0.70833333333333337</v>
      </c>
      <c r="L171" s="169">
        <f t="shared" si="13"/>
        <v>8.333333333333337E-2</v>
      </c>
      <c r="M171" s="170">
        <f t="shared" si="15"/>
        <v>29916</v>
      </c>
      <c r="N171" s="163">
        <v>29939</v>
      </c>
      <c r="O171" s="171">
        <f t="shared" si="14"/>
        <v>23</v>
      </c>
      <c r="Q171" s="5">
        <f>IF(H171="","",VLOOKUP(H171,LOCALIZA!B$5:H$501,7))</f>
        <v>26.3</v>
      </c>
      <c r="R171" s="46">
        <f t="shared" si="16"/>
        <v>-3.3000000000000007</v>
      </c>
      <c r="S171" s="168">
        <f t="shared" si="17"/>
        <v>-0.12547528517110268</v>
      </c>
    </row>
    <row r="172" spans="1:19" ht="35.1" hidden="1" customHeight="1" x14ac:dyDescent="0.25">
      <c r="A172" s="172"/>
      <c r="B172" s="173">
        <v>44803</v>
      </c>
      <c r="C172" s="7"/>
      <c r="D172" s="16" t="s">
        <v>137</v>
      </c>
      <c r="E172" s="157" t="s">
        <v>984</v>
      </c>
      <c r="F172" s="175" t="s">
        <v>136</v>
      </c>
      <c r="G172" s="47" t="s">
        <v>910</v>
      </c>
      <c r="H172" s="174" t="s">
        <v>770</v>
      </c>
      <c r="I172" s="179" t="s">
        <v>960</v>
      </c>
      <c r="J172" s="6">
        <v>0.44444444444444442</v>
      </c>
      <c r="K172" s="6">
        <v>0.5</v>
      </c>
      <c r="L172" s="169">
        <f t="shared" si="13"/>
        <v>5.555555555555558E-2</v>
      </c>
      <c r="M172" s="170">
        <f t="shared" si="15"/>
        <v>29939</v>
      </c>
      <c r="N172" s="163">
        <v>29962</v>
      </c>
      <c r="O172" s="171">
        <f t="shared" si="14"/>
        <v>23</v>
      </c>
      <c r="Q172" s="5">
        <f>IF(H172="","",VLOOKUP(H172,LOCALIZA!B$5:H$501,7))</f>
        <v>26.3</v>
      </c>
      <c r="R172" s="46">
        <f t="shared" si="16"/>
        <v>-3.3000000000000007</v>
      </c>
      <c r="S172" s="168">
        <f t="shared" si="17"/>
        <v>-0.12547528517110268</v>
      </c>
    </row>
    <row r="173" spans="1:19" ht="35.1" hidden="1" customHeight="1" x14ac:dyDescent="0.25">
      <c r="A173" s="172"/>
      <c r="B173" s="173">
        <v>44803</v>
      </c>
      <c r="C173" s="7"/>
      <c r="D173" s="16" t="s">
        <v>137</v>
      </c>
      <c r="E173" s="157" t="s">
        <v>917</v>
      </c>
      <c r="F173" s="175" t="s">
        <v>136</v>
      </c>
      <c r="G173" s="47" t="s">
        <v>910</v>
      </c>
      <c r="H173" s="174" t="s">
        <v>770</v>
      </c>
      <c r="I173" s="179" t="s">
        <v>960</v>
      </c>
      <c r="J173" s="6">
        <v>0.59722222222222221</v>
      </c>
      <c r="K173" s="6">
        <v>0.70833333333333337</v>
      </c>
      <c r="L173" s="169">
        <f t="shared" si="13"/>
        <v>0.11111111111111116</v>
      </c>
      <c r="M173" s="170">
        <f t="shared" si="15"/>
        <v>29962</v>
      </c>
      <c r="N173" s="163">
        <v>29985</v>
      </c>
      <c r="O173" s="171">
        <f t="shared" si="14"/>
        <v>23</v>
      </c>
      <c r="Q173" s="5">
        <f>IF(H173="","",VLOOKUP(H173,LOCALIZA!B$5:H$501,7))</f>
        <v>26.3</v>
      </c>
      <c r="R173" s="46">
        <f t="shared" si="16"/>
        <v>-3.3000000000000007</v>
      </c>
      <c r="S173" s="168">
        <f t="shared" si="17"/>
        <v>-0.12547528517110268</v>
      </c>
    </row>
    <row r="174" spans="1:19" ht="35.1" hidden="1" customHeight="1" x14ac:dyDescent="0.25">
      <c r="A174" s="172"/>
      <c r="B174" s="173">
        <v>44804</v>
      </c>
      <c r="C174" s="7"/>
      <c r="D174" s="16" t="s">
        <v>137</v>
      </c>
      <c r="E174" s="157" t="s">
        <v>927</v>
      </c>
      <c r="F174" s="175" t="s">
        <v>928</v>
      </c>
      <c r="G174" s="47" t="s">
        <v>910</v>
      </c>
      <c r="H174" s="174" t="s">
        <v>770</v>
      </c>
      <c r="I174" s="179" t="s">
        <v>974</v>
      </c>
      <c r="J174" s="6">
        <v>0.33333333333333331</v>
      </c>
      <c r="K174" s="6">
        <v>0.41666666666666669</v>
      </c>
      <c r="L174" s="169">
        <f t="shared" si="13"/>
        <v>8.333333333333337E-2</v>
      </c>
      <c r="M174" s="170">
        <f t="shared" si="15"/>
        <v>29985</v>
      </c>
      <c r="N174" s="163">
        <v>30008</v>
      </c>
      <c r="O174" s="171">
        <f t="shared" si="14"/>
        <v>23</v>
      </c>
      <c r="Q174" s="5">
        <f>IF(H174="","",VLOOKUP(H174,LOCALIZA!B$5:H$501,7))</f>
        <v>26.3</v>
      </c>
      <c r="R174" s="46">
        <f t="shared" si="16"/>
        <v>-3.3000000000000007</v>
      </c>
      <c r="S174" s="168">
        <f t="shared" si="17"/>
        <v>-0.12547528517110268</v>
      </c>
    </row>
    <row r="175" spans="1:19" ht="50.1" hidden="1" customHeight="1" x14ac:dyDescent="0.25">
      <c r="A175" s="172"/>
      <c r="B175" s="173">
        <v>44804</v>
      </c>
      <c r="C175" s="7"/>
      <c r="D175" s="16" t="s">
        <v>137</v>
      </c>
      <c r="E175" s="157" t="s">
        <v>917</v>
      </c>
      <c r="F175" s="175" t="s">
        <v>998</v>
      </c>
      <c r="G175" s="16" t="s">
        <v>211</v>
      </c>
      <c r="H175" s="174" t="s">
        <v>211</v>
      </c>
      <c r="I175" s="179" t="s">
        <v>1033</v>
      </c>
      <c r="J175" s="6">
        <v>0.52777777777777779</v>
      </c>
      <c r="K175" s="6">
        <v>0.75</v>
      </c>
      <c r="L175" s="169">
        <f t="shared" si="13"/>
        <v>0.22222222222222221</v>
      </c>
      <c r="M175" s="170">
        <f t="shared" si="15"/>
        <v>30008</v>
      </c>
      <c r="N175" s="208">
        <v>30168</v>
      </c>
      <c r="O175" s="171">
        <f t="shared" si="14"/>
        <v>160</v>
      </c>
      <c r="Q175" s="5">
        <f>IF(H175="","",VLOOKUP(H175,LOCALIZA!B$5:H$501,7))</f>
        <v>3.2</v>
      </c>
      <c r="R175" s="46">
        <f t="shared" si="16"/>
        <v>156.80000000000001</v>
      </c>
      <c r="S175" s="209">
        <f t="shared" si="17"/>
        <v>49</v>
      </c>
    </row>
    <row r="176" spans="1:19" ht="50.1" hidden="1" customHeight="1" x14ac:dyDescent="0.25">
      <c r="A176" s="172"/>
      <c r="B176" s="173">
        <v>44806</v>
      </c>
      <c r="C176" s="7"/>
      <c r="D176" s="16" t="s">
        <v>137</v>
      </c>
      <c r="E176" s="157" t="s">
        <v>984</v>
      </c>
      <c r="F176" s="175" t="s">
        <v>136</v>
      </c>
      <c r="G176" s="16" t="s">
        <v>213</v>
      </c>
      <c r="H176" s="174" t="s">
        <v>918</v>
      </c>
      <c r="I176" s="179" t="s">
        <v>1034</v>
      </c>
      <c r="J176" s="6">
        <v>0.45833333333333331</v>
      </c>
      <c r="K176" s="6">
        <v>0.75</v>
      </c>
      <c r="L176" s="169">
        <f t="shared" si="13"/>
        <v>0.29166666666666669</v>
      </c>
      <c r="M176" s="170">
        <f t="shared" si="15"/>
        <v>30168</v>
      </c>
      <c r="N176" s="208">
        <v>30214</v>
      </c>
      <c r="O176" s="171">
        <f t="shared" si="14"/>
        <v>46</v>
      </c>
      <c r="Q176" s="5">
        <f>IF(H176="","",VLOOKUP(H176,LOCALIZA!B$5:H$501,7))</f>
        <v>3.2</v>
      </c>
      <c r="R176" s="46">
        <f t="shared" si="16"/>
        <v>42.8</v>
      </c>
      <c r="S176" s="209">
        <f t="shared" si="17"/>
        <v>13.374999999999998</v>
      </c>
    </row>
    <row r="177" spans="1:19" ht="35.1" hidden="1" customHeight="1" x14ac:dyDescent="0.25">
      <c r="A177" s="172"/>
      <c r="B177" s="173">
        <v>44809</v>
      </c>
      <c r="C177" s="7"/>
      <c r="D177" s="16" t="s">
        <v>137</v>
      </c>
      <c r="E177" s="157" t="s">
        <v>912</v>
      </c>
      <c r="F177" s="175" t="s">
        <v>0</v>
      </c>
      <c r="G177" s="47" t="s">
        <v>722</v>
      </c>
      <c r="H177" s="174" t="s">
        <v>721</v>
      </c>
      <c r="I177" s="16" t="s">
        <v>999</v>
      </c>
      <c r="J177" s="6">
        <v>0.66666666666666663</v>
      </c>
      <c r="K177" s="6">
        <v>0.75347222222222221</v>
      </c>
      <c r="L177" s="169">
        <f t="shared" si="13"/>
        <v>8.680555555555558E-2</v>
      </c>
      <c r="M177" s="170">
        <f t="shared" si="15"/>
        <v>30214</v>
      </c>
      <c r="N177" s="163">
        <v>30230</v>
      </c>
      <c r="O177" s="171">
        <f t="shared" si="14"/>
        <v>16</v>
      </c>
      <c r="Q177" s="5">
        <f>IF(H177="","",VLOOKUP(H177,LOCALIZA!B$5:H$501,7))</f>
        <v>14.7</v>
      </c>
      <c r="R177" s="46">
        <f t="shared" si="16"/>
        <v>1.3000000000000007</v>
      </c>
      <c r="S177" s="168">
        <f t="shared" si="17"/>
        <v>8.843537414965992E-2</v>
      </c>
    </row>
    <row r="178" spans="1:19" ht="35.1" hidden="1" customHeight="1" x14ac:dyDescent="0.25">
      <c r="A178" s="172"/>
      <c r="B178" s="173">
        <v>44810</v>
      </c>
      <c r="C178" s="7"/>
      <c r="D178" s="16" t="s">
        <v>137</v>
      </c>
      <c r="E178" s="157" t="s">
        <v>984</v>
      </c>
      <c r="F178" s="175" t="s">
        <v>136</v>
      </c>
      <c r="G178" s="47" t="s">
        <v>910</v>
      </c>
      <c r="H178" s="174" t="s">
        <v>770</v>
      </c>
      <c r="I178" s="179" t="s">
        <v>960</v>
      </c>
      <c r="J178" s="6">
        <v>0.375</v>
      </c>
      <c r="K178" s="6">
        <v>0.5</v>
      </c>
      <c r="L178" s="169">
        <f t="shared" si="13"/>
        <v>0.125</v>
      </c>
      <c r="M178" s="170">
        <f t="shared" si="15"/>
        <v>30230</v>
      </c>
      <c r="N178" s="163">
        <v>30253</v>
      </c>
      <c r="O178" s="171">
        <f t="shared" si="14"/>
        <v>23</v>
      </c>
      <c r="Q178" s="5">
        <f>IF(H178="","",VLOOKUP(H178,LOCALIZA!B$5:H$501,7))</f>
        <v>26.3</v>
      </c>
      <c r="R178" s="46">
        <f t="shared" si="16"/>
        <v>-3.3000000000000007</v>
      </c>
      <c r="S178" s="168">
        <f t="shared" si="17"/>
        <v>-0.12547528517110268</v>
      </c>
    </row>
    <row r="179" spans="1:19" ht="35.1" hidden="1" customHeight="1" x14ac:dyDescent="0.25">
      <c r="A179" s="172"/>
      <c r="B179" s="173">
        <v>44810</v>
      </c>
      <c r="C179" s="7"/>
      <c r="D179" s="16" t="s">
        <v>137</v>
      </c>
      <c r="E179" s="157" t="s">
        <v>917</v>
      </c>
      <c r="F179" s="175" t="s">
        <v>136</v>
      </c>
      <c r="G179" s="47" t="s">
        <v>910</v>
      </c>
      <c r="H179" s="174" t="s">
        <v>770</v>
      </c>
      <c r="I179" s="179" t="s">
        <v>960</v>
      </c>
      <c r="J179" s="6">
        <v>0.625</v>
      </c>
      <c r="K179" s="6">
        <v>0.70833333333333337</v>
      </c>
      <c r="L179" s="169">
        <f t="shared" si="13"/>
        <v>8.333333333333337E-2</v>
      </c>
      <c r="M179" s="170">
        <f t="shared" si="15"/>
        <v>30253</v>
      </c>
      <c r="N179" s="163">
        <v>30276</v>
      </c>
      <c r="O179" s="171">
        <f t="shared" si="14"/>
        <v>23</v>
      </c>
      <c r="Q179" s="5">
        <f>IF(H179="","",VLOOKUP(H179,LOCALIZA!B$5:H$501,7))</f>
        <v>26.3</v>
      </c>
      <c r="R179" s="46">
        <f t="shared" si="16"/>
        <v>-3.3000000000000007</v>
      </c>
      <c r="S179" s="168">
        <f t="shared" si="17"/>
        <v>-0.12547528517110268</v>
      </c>
    </row>
    <row r="180" spans="1:19" s="188" customFormat="1" ht="35.1" hidden="1" customHeight="1" x14ac:dyDescent="0.25">
      <c r="A180" s="181"/>
      <c r="B180" s="182">
        <v>44813</v>
      </c>
      <c r="C180" s="183"/>
      <c r="D180" s="47" t="s">
        <v>137</v>
      </c>
      <c r="E180" s="184" t="s">
        <v>984</v>
      </c>
      <c r="F180" s="175" t="s">
        <v>136</v>
      </c>
      <c r="G180" s="47" t="s">
        <v>910</v>
      </c>
      <c r="H180" s="174" t="s">
        <v>770</v>
      </c>
      <c r="I180" s="185" t="s">
        <v>960</v>
      </c>
      <c r="J180" s="186">
        <v>0.375</v>
      </c>
      <c r="K180" s="186">
        <v>0.5</v>
      </c>
      <c r="L180" s="169">
        <f t="shared" si="13"/>
        <v>0.125</v>
      </c>
      <c r="M180" s="170">
        <f t="shared" si="15"/>
        <v>30276</v>
      </c>
      <c r="N180" s="187">
        <v>30299</v>
      </c>
      <c r="O180" s="171">
        <f t="shared" si="14"/>
        <v>23</v>
      </c>
      <c r="Q180" s="189">
        <f>IF(H180="","",VLOOKUP(H180,LOCALIZA!B$5:H$501,7))</f>
        <v>26.3</v>
      </c>
      <c r="R180" s="190">
        <f t="shared" si="16"/>
        <v>-3.3000000000000007</v>
      </c>
      <c r="S180" s="191">
        <f t="shared" si="17"/>
        <v>-0.12547528517110268</v>
      </c>
    </row>
    <row r="181" spans="1:19" ht="35.1" hidden="1" customHeight="1" x14ac:dyDescent="0.25">
      <c r="A181" s="172"/>
      <c r="B181" s="173">
        <v>44813</v>
      </c>
      <c r="C181" s="7"/>
      <c r="D181" s="16" t="s">
        <v>988</v>
      </c>
      <c r="E181" s="16" t="s">
        <v>988</v>
      </c>
      <c r="F181" s="175" t="s">
        <v>989</v>
      </c>
      <c r="G181" s="16" t="s">
        <v>1035</v>
      </c>
      <c r="H181" s="174" t="s">
        <v>1036</v>
      </c>
      <c r="I181" s="179" t="s">
        <v>1037</v>
      </c>
      <c r="J181" s="6">
        <v>0.58333333333333337</v>
      </c>
      <c r="K181" s="6">
        <v>0.6875</v>
      </c>
      <c r="L181" s="169">
        <f t="shared" ref="L181" si="18">IF(J181="","",IF(K181="","",K181-J181))</f>
        <v>0.10416666666666663</v>
      </c>
      <c r="M181" s="170">
        <f t="shared" si="15"/>
        <v>30299</v>
      </c>
      <c r="N181" s="208">
        <v>30332</v>
      </c>
      <c r="O181" s="171">
        <f t="shared" si="14"/>
        <v>33</v>
      </c>
      <c r="Q181" s="5">
        <f>IF(H181="","",VLOOKUP(H181,LOCALIZA!B$5:H$501,7))</f>
        <v>7.4</v>
      </c>
      <c r="R181" s="46">
        <f t="shared" si="16"/>
        <v>25.6</v>
      </c>
      <c r="S181" s="209">
        <f t="shared" si="17"/>
        <v>3.4594594594594597</v>
      </c>
    </row>
    <row r="182" spans="1:19" s="188" customFormat="1" ht="35.1" hidden="1" customHeight="1" x14ac:dyDescent="0.25">
      <c r="A182" s="181"/>
      <c r="B182" s="182">
        <v>44817</v>
      </c>
      <c r="C182" s="183"/>
      <c r="D182" s="47" t="s">
        <v>935</v>
      </c>
      <c r="E182" s="184" t="s">
        <v>1000</v>
      </c>
      <c r="F182" s="175" t="s">
        <v>1001</v>
      </c>
      <c r="G182" s="47" t="s">
        <v>1002</v>
      </c>
      <c r="H182" s="174" t="s">
        <v>1002</v>
      </c>
      <c r="I182" s="185" t="s">
        <v>1003</v>
      </c>
      <c r="J182" s="186">
        <v>0.34027777777777773</v>
      </c>
      <c r="K182" s="186">
        <v>0.59722222222222221</v>
      </c>
      <c r="L182" s="169">
        <f t="shared" si="13"/>
        <v>0.25694444444444448</v>
      </c>
      <c r="M182" s="170">
        <f t="shared" si="15"/>
        <v>30332</v>
      </c>
      <c r="N182" s="187">
        <v>30655</v>
      </c>
      <c r="O182" s="171">
        <f t="shared" si="14"/>
        <v>323</v>
      </c>
      <c r="Q182" s="189">
        <f>IF(H182="","",VLOOKUP(H182,LOCALIZA!B$5:H$501,7))</f>
        <v>12.6</v>
      </c>
      <c r="R182" s="190">
        <f t="shared" si="16"/>
        <v>310.39999999999998</v>
      </c>
      <c r="S182" s="191">
        <f t="shared" si="17"/>
        <v>24.634920634920633</v>
      </c>
    </row>
    <row r="183" spans="1:19" s="188" customFormat="1" ht="35.1" hidden="1" customHeight="1" x14ac:dyDescent="0.25">
      <c r="A183" s="181"/>
      <c r="B183" s="182">
        <v>44818</v>
      </c>
      <c r="C183" s="183"/>
      <c r="D183" s="47" t="s">
        <v>137</v>
      </c>
      <c r="E183" s="157" t="s">
        <v>984</v>
      </c>
      <c r="F183" s="175" t="s">
        <v>136</v>
      </c>
      <c r="G183" s="47" t="s">
        <v>910</v>
      </c>
      <c r="H183" s="174" t="s">
        <v>770</v>
      </c>
      <c r="I183" s="179" t="s">
        <v>960</v>
      </c>
      <c r="J183" s="186">
        <v>0.41666666666666669</v>
      </c>
      <c r="K183" s="186">
        <v>0.5</v>
      </c>
      <c r="L183" s="169">
        <f t="shared" si="13"/>
        <v>8.3333333333333315E-2</v>
      </c>
      <c r="M183" s="170">
        <f t="shared" si="15"/>
        <v>30655</v>
      </c>
      <c r="N183" s="187">
        <v>30678</v>
      </c>
      <c r="O183" s="171">
        <f t="shared" si="14"/>
        <v>23</v>
      </c>
      <c r="Q183" s="189">
        <f>IF(H183="","",VLOOKUP(H183,LOCALIZA!B$5:H$501,7))</f>
        <v>26.3</v>
      </c>
      <c r="R183" s="190">
        <f t="shared" si="16"/>
        <v>-3.3000000000000007</v>
      </c>
      <c r="S183" s="191">
        <f t="shared" si="17"/>
        <v>-0.12547528517110268</v>
      </c>
    </row>
    <row r="184" spans="1:19" ht="35.1" hidden="1" customHeight="1" x14ac:dyDescent="0.25">
      <c r="A184" s="172"/>
      <c r="B184" s="173">
        <v>44818</v>
      </c>
      <c r="C184" s="7"/>
      <c r="D184" s="16" t="s">
        <v>137</v>
      </c>
      <c r="E184" s="157" t="s">
        <v>1004</v>
      </c>
      <c r="F184" s="175" t="s">
        <v>971</v>
      </c>
      <c r="G184" s="16" t="s">
        <v>911</v>
      </c>
      <c r="H184" s="174" t="s">
        <v>680</v>
      </c>
      <c r="I184" s="179" t="s">
        <v>1005</v>
      </c>
      <c r="J184" s="6">
        <v>0.58333333333333337</v>
      </c>
      <c r="K184" s="6">
        <v>0.66666666666666663</v>
      </c>
      <c r="L184" s="169">
        <f t="shared" ref="L184" si="19">IF(J184="","",IF(K184="","",K184-J184))</f>
        <v>8.3333333333333259E-2</v>
      </c>
      <c r="M184" s="170">
        <v>30678</v>
      </c>
      <c r="N184" s="208">
        <v>30683</v>
      </c>
      <c r="O184" s="171">
        <f t="shared" si="14"/>
        <v>5</v>
      </c>
      <c r="Q184" s="5">
        <f>IF(H184="","",VLOOKUP(H184,LOCALIZA!B$5:H$501,7))</f>
        <v>4.2</v>
      </c>
      <c r="R184" s="46">
        <f t="shared" si="16"/>
        <v>0.79999999999999982</v>
      </c>
      <c r="S184" s="209">
        <f t="shared" si="17"/>
        <v>0.19047619047619044</v>
      </c>
    </row>
    <row r="185" spans="1:19" ht="35.1" hidden="1" customHeight="1" x14ac:dyDescent="0.25">
      <c r="A185" s="172"/>
      <c r="B185" s="173">
        <v>44820</v>
      </c>
      <c r="C185" s="7"/>
      <c r="D185" s="16" t="s">
        <v>137</v>
      </c>
      <c r="E185" s="157" t="s">
        <v>917</v>
      </c>
      <c r="F185" s="175" t="s">
        <v>136</v>
      </c>
      <c r="G185" s="47" t="s">
        <v>910</v>
      </c>
      <c r="H185" s="174" t="s">
        <v>770</v>
      </c>
      <c r="I185" s="179" t="s">
        <v>960</v>
      </c>
      <c r="J185" s="6">
        <v>0.54166666666666663</v>
      </c>
      <c r="K185" s="6">
        <v>0.63194444444444442</v>
      </c>
      <c r="L185" s="169">
        <f t="shared" si="13"/>
        <v>9.027777777777779E-2</v>
      </c>
      <c r="M185" s="170">
        <f t="shared" si="15"/>
        <v>30683</v>
      </c>
      <c r="N185" s="163">
        <v>30705</v>
      </c>
      <c r="O185" s="171">
        <f t="shared" si="14"/>
        <v>22</v>
      </c>
      <c r="Q185" s="5">
        <f>IF(H185="","",VLOOKUP(H185,LOCALIZA!B$5:H$501,7))</f>
        <v>26.3</v>
      </c>
      <c r="R185" s="46">
        <f t="shared" si="16"/>
        <v>-4.3000000000000007</v>
      </c>
      <c r="S185" s="168">
        <f t="shared" si="17"/>
        <v>-0.1634980988593156</v>
      </c>
    </row>
    <row r="186" spans="1:19" ht="35.1" hidden="1" customHeight="1" x14ac:dyDescent="0.25">
      <c r="A186" s="172"/>
      <c r="B186" s="173">
        <v>44824</v>
      </c>
      <c r="C186" s="7"/>
      <c r="D186" s="16" t="s">
        <v>137</v>
      </c>
      <c r="E186" s="157" t="s">
        <v>912</v>
      </c>
      <c r="F186" s="175" t="s">
        <v>0</v>
      </c>
      <c r="G186" s="47" t="s">
        <v>722</v>
      </c>
      <c r="H186" s="174" t="s">
        <v>721</v>
      </c>
      <c r="I186" s="16" t="s">
        <v>999</v>
      </c>
      <c r="J186" s="6">
        <v>0.41666666666666669</v>
      </c>
      <c r="K186" s="6">
        <v>0.49305555555555558</v>
      </c>
      <c r="L186" s="169">
        <f t="shared" si="13"/>
        <v>7.6388888888888895E-2</v>
      </c>
      <c r="M186" s="170">
        <f t="shared" si="15"/>
        <v>30705</v>
      </c>
      <c r="N186" s="163">
        <v>30721</v>
      </c>
      <c r="O186" s="171">
        <f t="shared" si="14"/>
        <v>16</v>
      </c>
      <c r="Q186" s="5">
        <f>IF(H186="","",VLOOKUP(H186,LOCALIZA!B$5:H$501,7))</f>
        <v>14.7</v>
      </c>
      <c r="R186" s="46">
        <f t="shared" si="16"/>
        <v>1.3000000000000007</v>
      </c>
      <c r="S186" s="168">
        <f t="shared" si="17"/>
        <v>8.843537414965992E-2</v>
      </c>
    </row>
    <row r="187" spans="1:19" ht="35.1" hidden="1" customHeight="1" x14ac:dyDescent="0.25">
      <c r="A187" s="172"/>
      <c r="B187" s="173">
        <v>44824</v>
      </c>
      <c r="C187" s="7"/>
      <c r="D187" s="16" t="s">
        <v>137</v>
      </c>
      <c r="E187" s="157" t="s">
        <v>912</v>
      </c>
      <c r="F187" s="175" t="s">
        <v>0</v>
      </c>
      <c r="G187" s="47" t="s">
        <v>722</v>
      </c>
      <c r="H187" s="174" t="s">
        <v>721</v>
      </c>
      <c r="I187" s="178" t="s">
        <v>1006</v>
      </c>
      <c r="J187" s="6">
        <v>0.6875</v>
      </c>
      <c r="K187" s="6">
        <v>0.70833333333333337</v>
      </c>
      <c r="L187" s="169">
        <f t="shared" si="13"/>
        <v>2.083333333333337E-2</v>
      </c>
      <c r="M187" s="170">
        <f t="shared" si="15"/>
        <v>30721</v>
      </c>
      <c r="N187" s="163">
        <v>30737</v>
      </c>
      <c r="O187" s="171">
        <f t="shared" si="14"/>
        <v>16</v>
      </c>
      <c r="Q187" s="5">
        <f>IF(H187="","",VLOOKUP(H187,LOCALIZA!B$5:H$501,7))</f>
        <v>14.7</v>
      </c>
      <c r="R187" s="46">
        <f t="shared" si="16"/>
        <v>1.3000000000000007</v>
      </c>
      <c r="S187" s="168">
        <f t="shared" si="17"/>
        <v>8.843537414965992E-2</v>
      </c>
    </row>
    <row r="188" spans="1:19" s="188" customFormat="1" ht="35.1" hidden="1" customHeight="1" x14ac:dyDescent="0.25">
      <c r="A188" s="181"/>
      <c r="B188" s="182">
        <v>44825</v>
      </c>
      <c r="C188" s="183"/>
      <c r="D188" s="47" t="s">
        <v>935</v>
      </c>
      <c r="E188" s="184" t="s">
        <v>1007</v>
      </c>
      <c r="F188" s="175" t="s">
        <v>1008</v>
      </c>
      <c r="G188" s="47" t="s">
        <v>304</v>
      </c>
      <c r="H188" s="174" t="s">
        <v>711</v>
      </c>
      <c r="I188" s="185" t="s">
        <v>1064</v>
      </c>
      <c r="J188" s="186">
        <v>0.58333333333333337</v>
      </c>
      <c r="K188" s="186">
        <v>0.71875</v>
      </c>
      <c r="L188" s="169">
        <f t="shared" si="13"/>
        <v>0.13541666666666663</v>
      </c>
      <c r="M188" s="170">
        <f t="shared" si="15"/>
        <v>30737</v>
      </c>
      <c r="N188" s="187">
        <v>30767</v>
      </c>
      <c r="O188" s="171">
        <f t="shared" si="14"/>
        <v>30</v>
      </c>
      <c r="Q188" s="189">
        <f>IF(H188="","",VLOOKUP(H188,LOCALIZA!B$5:H$501,7))</f>
        <v>31.5</v>
      </c>
      <c r="R188" s="190">
        <f t="shared" si="16"/>
        <v>-1.5</v>
      </c>
      <c r="S188" s="191">
        <f t="shared" si="17"/>
        <v>-4.7619047619047616E-2</v>
      </c>
    </row>
    <row r="189" spans="1:19" ht="35.1" hidden="1" customHeight="1" x14ac:dyDescent="0.25">
      <c r="A189" s="172"/>
      <c r="B189" s="173">
        <v>44827</v>
      </c>
      <c r="C189" s="7"/>
      <c r="D189" s="16" t="s">
        <v>137</v>
      </c>
      <c r="E189" s="157" t="s">
        <v>927</v>
      </c>
      <c r="F189" s="175" t="s">
        <v>928</v>
      </c>
      <c r="G189" s="47" t="s">
        <v>910</v>
      </c>
      <c r="H189" s="174" t="s">
        <v>770</v>
      </c>
      <c r="I189" s="179" t="s">
        <v>1038</v>
      </c>
      <c r="J189" s="6">
        <v>0.41666666666666669</v>
      </c>
      <c r="K189" s="6">
        <v>0.52083333333333337</v>
      </c>
      <c r="L189" s="169">
        <f t="shared" si="13"/>
        <v>0.10416666666666669</v>
      </c>
      <c r="M189" s="170">
        <f t="shared" si="15"/>
        <v>30767</v>
      </c>
      <c r="N189" s="163">
        <v>30789</v>
      </c>
      <c r="O189" s="171">
        <f t="shared" si="14"/>
        <v>22</v>
      </c>
      <c r="Q189" s="5">
        <f>IF(H189="","",VLOOKUP(H189,LOCALIZA!B$5:H$501,7))</f>
        <v>26.3</v>
      </c>
      <c r="R189" s="46">
        <f t="shared" si="16"/>
        <v>-4.3000000000000007</v>
      </c>
      <c r="S189" s="168">
        <f t="shared" si="17"/>
        <v>-0.1634980988593156</v>
      </c>
    </row>
    <row r="190" spans="1:19" ht="35.1" hidden="1" customHeight="1" x14ac:dyDescent="0.25">
      <c r="A190" s="172"/>
      <c r="B190" s="173">
        <v>44831</v>
      </c>
      <c r="C190" s="7"/>
      <c r="D190" s="16" t="s">
        <v>137</v>
      </c>
      <c r="E190" s="184" t="s">
        <v>984</v>
      </c>
      <c r="F190" s="175" t="s">
        <v>136</v>
      </c>
      <c r="G190" s="47" t="s">
        <v>715</v>
      </c>
      <c r="H190" s="174" t="s">
        <v>714</v>
      </c>
      <c r="I190" s="185" t="s">
        <v>1009</v>
      </c>
      <c r="J190" s="6">
        <v>0.375</v>
      </c>
      <c r="K190" s="6">
        <v>0.4375</v>
      </c>
      <c r="L190" s="169">
        <f t="shared" si="13"/>
        <v>6.25E-2</v>
      </c>
      <c r="M190" s="170">
        <f t="shared" si="15"/>
        <v>30789</v>
      </c>
      <c r="N190" s="163">
        <v>30798</v>
      </c>
      <c r="O190" s="171">
        <f t="shared" si="14"/>
        <v>9</v>
      </c>
      <c r="Q190" s="5">
        <f>IF(H190="","",VLOOKUP(H190,LOCALIZA!B$5:H$501,7))</f>
        <v>9.5</v>
      </c>
      <c r="R190" s="46">
        <f t="shared" si="16"/>
        <v>-0.5</v>
      </c>
      <c r="S190" s="168">
        <f t="shared" si="17"/>
        <v>-5.2631578947368418E-2</v>
      </c>
    </row>
    <row r="191" spans="1:19" ht="35.1" hidden="1" customHeight="1" x14ac:dyDescent="0.25">
      <c r="A191" s="172"/>
      <c r="B191" s="173">
        <v>44832</v>
      </c>
      <c r="C191" s="7"/>
      <c r="D191" s="16" t="s">
        <v>137</v>
      </c>
      <c r="E191" s="157" t="s">
        <v>984</v>
      </c>
      <c r="F191" s="175" t="s">
        <v>136</v>
      </c>
      <c r="G191" s="47" t="s">
        <v>910</v>
      </c>
      <c r="H191" s="174" t="s">
        <v>770</v>
      </c>
      <c r="I191" s="179" t="s">
        <v>960</v>
      </c>
      <c r="J191" s="6">
        <v>0.41666666666666669</v>
      </c>
      <c r="K191" s="6">
        <v>0.47916666666666669</v>
      </c>
      <c r="L191" s="169">
        <f t="shared" si="13"/>
        <v>6.25E-2</v>
      </c>
      <c r="M191" s="170">
        <f t="shared" si="15"/>
        <v>30798</v>
      </c>
      <c r="N191" s="163">
        <v>30820</v>
      </c>
      <c r="O191" s="171">
        <f t="shared" si="14"/>
        <v>22</v>
      </c>
      <c r="Q191" s="5">
        <f>IF(H191="","",VLOOKUP(H191,LOCALIZA!B$5:H$501,7))</f>
        <v>26.3</v>
      </c>
      <c r="R191" s="46">
        <f t="shared" si="16"/>
        <v>-4.3000000000000007</v>
      </c>
      <c r="S191" s="168">
        <f t="shared" si="17"/>
        <v>-0.1634980988593156</v>
      </c>
    </row>
    <row r="192" spans="1:19" ht="35.1" hidden="1" customHeight="1" x14ac:dyDescent="0.25">
      <c r="A192" s="172"/>
      <c r="B192" s="173">
        <v>44837</v>
      </c>
      <c r="C192" s="7"/>
      <c r="D192" s="16" t="s">
        <v>137</v>
      </c>
      <c r="E192" s="157" t="s">
        <v>912</v>
      </c>
      <c r="F192" s="175" t="s">
        <v>0</v>
      </c>
      <c r="G192" s="47" t="s">
        <v>722</v>
      </c>
      <c r="H192" s="174" t="s">
        <v>721</v>
      </c>
      <c r="I192" s="16" t="s">
        <v>999</v>
      </c>
      <c r="J192" s="6">
        <v>0.4375</v>
      </c>
      <c r="K192" s="6">
        <v>0.66666666666666663</v>
      </c>
      <c r="L192" s="169">
        <f t="shared" si="13"/>
        <v>0.22916666666666663</v>
      </c>
      <c r="M192" s="170">
        <f t="shared" si="15"/>
        <v>30820</v>
      </c>
      <c r="N192" s="163">
        <v>30836</v>
      </c>
      <c r="O192" s="171">
        <f t="shared" si="14"/>
        <v>16</v>
      </c>
      <c r="Q192" s="5">
        <f>IF(H192="","",VLOOKUP(H192,LOCALIZA!B$5:H$501,7))</f>
        <v>14.7</v>
      </c>
      <c r="R192" s="46">
        <f t="shared" si="16"/>
        <v>1.3000000000000007</v>
      </c>
      <c r="S192" s="168">
        <f t="shared" si="17"/>
        <v>8.843537414965992E-2</v>
      </c>
    </row>
    <row r="193" spans="1:19" ht="35.1" hidden="1" customHeight="1" x14ac:dyDescent="0.25">
      <c r="A193" s="172"/>
      <c r="B193" s="173">
        <v>44838</v>
      </c>
      <c r="C193" s="7"/>
      <c r="D193" s="16" t="s">
        <v>137</v>
      </c>
      <c r="E193" s="157" t="s">
        <v>984</v>
      </c>
      <c r="F193" s="175" t="s">
        <v>136</v>
      </c>
      <c r="G193" s="47" t="s">
        <v>910</v>
      </c>
      <c r="H193" s="174" t="s">
        <v>770</v>
      </c>
      <c r="I193" s="179" t="s">
        <v>960</v>
      </c>
      <c r="J193" s="6">
        <v>0.375</v>
      </c>
      <c r="K193" s="6">
        <v>0.4375</v>
      </c>
      <c r="L193" s="169">
        <f t="shared" si="13"/>
        <v>6.25E-2</v>
      </c>
      <c r="M193" s="170">
        <f t="shared" si="15"/>
        <v>30836</v>
      </c>
      <c r="N193" s="163">
        <v>30858</v>
      </c>
      <c r="O193" s="171">
        <f t="shared" si="14"/>
        <v>22</v>
      </c>
      <c r="Q193" s="5">
        <f>IF(H193="","",VLOOKUP(H193,LOCALIZA!B$5:H$501,7))</f>
        <v>26.3</v>
      </c>
      <c r="R193" s="46">
        <f t="shared" si="16"/>
        <v>-4.3000000000000007</v>
      </c>
      <c r="S193" s="168">
        <f t="shared" si="17"/>
        <v>-0.1634980988593156</v>
      </c>
    </row>
    <row r="194" spans="1:19" ht="35.1" hidden="1" customHeight="1" x14ac:dyDescent="0.25">
      <c r="A194" s="172"/>
      <c r="B194" s="173">
        <v>44839</v>
      </c>
      <c r="C194" s="7"/>
      <c r="D194" s="16" t="s">
        <v>137</v>
      </c>
      <c r="E194" s="157" t="s">
        <v>984</v>
      </c>
      <c r="F194" s="175" t="s">
        <v>136</v>
      </c>
      <c r="G194" s="47" t="s">
        <v>910</v>
      </c>
      <c r="H194" s="174" t="s">
        <v>770</v>
      </c>
      <c r="I194" s="179" t="s">
        <v>1010</v>
      </c>
      <c r="J194" s="6">
        <v>0.41666666666666669</v>
      </c>
      <c r="K194" s="6">
        <v>0.53819444444444442</v>
      </c>
      <c r="L194" s="169">
        <f t="shared" si="13"/>
        <v>0.12152777777777773</v>
      </c>
      <c r="M194" s="170">
        <f t="shared" si="15"/>
        <v>30858</v>
      </c>
      <c r="N194" s="163">
        <v>30880</v>
      </c>
      <c r="O194" s="171">
        <f t="shared" si="14"/>
        <v>22</v>
      </c>
      <c r="Q194" s="5">
        <f>IF(H194="","",VLOOKUP(H194,LOCALIZA!B$5:H$501,7))</f>
        <v>26.3</v>
      </c>
      <c r="R194" s="46">
        <f t="shared" si="16"/>
        <v>-4.3000000000000007</v>
      </c>
      <c r="S194" s="168">
        <f t="shared" si="17"/>
        <v>-0.1634980988593156</v>
      </c>
    </row>
    <row r="195" spans="1:19" ht="35.1" hidden="1" customHeight="1" x14ac:dyDescent="0.25">
      <c r="A195" s="172"/>
      <c r="B195" s="173">
        <v>44839</v>
      </c>
      <c r="C195" s="7"/>
      <c r="D195" s="16" t="s">
        <v>137</v>
      </c>
      <c r="E195" s="157" t="s">
        <v>984</v>
      </c>
      <c r="F195" s="175" t="str">
        <f>IF(E195="","",VLOOKUP(E195,SOLICITANTE!B$3:K$85,10))</f>
        <v>FIN - Pav. ADM - 1º andar</v>
      </c>
      <c r="G195" s="47" t="s">
        <v>211</v>
      </c>
      <c r="H195" s="174" t="s">
        <v>211</v>
      </c>
      <c r="I195" s="16" t="s">
        <v>1011</v>
      </c>
      <c r="J195" s="6">
        <v>0.54166666666666663</v>
      </c>
      <c r="K195" s="6">
        <v>0.83333333333333337</v>
      </c>
      <c r="L195" s="169">
        <f t="shared" si="13"/>
        <v>0.29166666666666674</v>
      </c>
      <c r="M195" s="170">
        <f t="shared" si="15"/>
        <v>30880</v>
      </c>
      <c r="N195" s="163">
        <v>31042</v>
      </c>
      <c r="O195" s="171">
        <f t="shared" si="14"/>
        <v>162</v>
      </c>
      <c r="Q195" s="5">
        <f>IF(H195="","",VLOOKUP(H195,LOCALIZA!B$5:H$501,7))</f>
        <v>3.2</v>
      </c>
      <c r="R195" s="46">
        <f t="shared" si="16"/>
        <v>158.80000000000001</v>
      </c>
      <c r="S195" s="168">
        <f t="shared" si="17"/>
        <v>49.625</v>
      </c>
    </row>
    <row r="196" spans="1:19" ht="35.1" hidden="1" customHeight="1" x14ac:dyDescent="0.25">
      <c r="A196" s="172"/>
      <c r="B196" s="173">
        <v>44840</v>
      </c>
      <c r="C196" s="7"/>
      <c r="D196" s="16" t="s">
        <v>137</v>
      </c>
      <c r="E196" s="157" t="s">
        <v>984</v>
      </c>
      <c r="F196" s="175" t="s">
        <v>136</v>
      </c>
      <c r="G196" s="47" t="s">
        <v>910</v>
      </c>
      <c r="H196" s="174" t="s">
        <v>770</v>
      </c>
      <c r="I196" s="179" t="s">
        <v>960</v>
      </c>
      <c r="J196" s="6">
        <v>0.41666666666666669</v>
      </c>
      <c r="K196" s="6">
        <v>0.5</v>
      </c>
      <c r="L196" s="169">
        <f t="shared" si="13"/>
        <v>8.3333333333333315E-2</v>
      </c>
      <c r="M196" s="170">
        <f t="shared" si="15"/>
        <v>31042</v>
      </c>
      <c r="N196" s="163">
        <v>31065</v>
      </c>
      <c r="O196" s="171">
        <f t="shared" si="14"/>
        <v>23</v>
      </c>
      <c r="Q196" s="5">
        <f>IF(H196="","",VLOOKUP(H196,LOCALIZA!B$5:H$501,7))</f>
        <v>26.3</v>
      </c>
      <c r="R196" s="46">
        <f t="shared" si="16"/>
        <v>-3.3000000000000007</v>
      </c>
      <c r="S196" s="168">
        <f t="shared" si="17"/>
        <v>-0.12547528517110268</v>
      </c>
    </row>
    <row r="197" spans="1:19" ht="35.1" hidden="1" customHeight="1" x14ac:dyDescent="0.25">
      <c r="A197" s="172"/>
      <c r="B197" s="173">
        <v>44844</v>
      </c>
      <c r="C197" s="7"/>
      <c r="D197" s="16" t="s">
        <v>137</v>
      </c>
      <c r="E197" s="157" t="s">
        <v>917</v>
      </c>
      <c r="F197" s="175" t="s">
        <v>136</v>
      </c>
      <c r="G197" s="47" t="s">
        <v>910</v>
      </c>
      <c r="H197" s="174" t="s">
        <v>770</v>
      </c>
      <c r="I197" s="179" t="s">
        <v>960</v>
      </c>
      <c r="J197" s="6">
        <v>0.625</v>
      </c>
      <c r="K197" s="6">
        <v>0.6875</v>
      </c>
      <c r="L197" s="169">
        <f t="shared" si="13"/>
        <v>6.25E-2</v>
      </c>
      <c r="M197" s="170">
        <f t="shared" si="15"/>
        <v>31065</v>
      </c>
      <c r="N197" s="163">
        <v>31088</v>
      </c>
      <c r="O197" s="171">
        <f t="shared" si="14"/>
        <v>23</v>
      </c>
      <c r="Q197" s="5">
        <f>IF(H197="","",VLOOKUP(H197,LOCALIZA!B$5:H$501,7))</f>
        <v>26.3</v>
      </c>
      <c r="R197" s="46">
        <f t="shared" si="16"/>
        <v>-3.3000000000000007</v>
      </c>
      <c r="S197" s="168">
        <f t="shared" si="17"/>
        <v>-0.12547528517110268</v>
      </c>
    </row>
    <row r="198" spans="1:19" ht="35.1" hidden="1" customHeight="1" x14ac:dyDescent="0.25">
      <c r="A198" s="172"/>
      <c r="B198" s="173">
        <v>44845</v>
      </c>
      <c r="C198" s="7"/>
      <c r="D198" s="16" t="s">
        <v>137</v>
      </c>
      <c r="E198" s="157" t="s">
        <v>917</v>
      </c>
      <c r="F198" s="175" t="s">
        <v>136</v>
      </c>
      <c r="G198" s="47" t="s">
        <v>910</v>
      </c>
      <c r="H198" s="174" t="s">
        <v>770</v>
      </c>
      <c r="I198" s="179" t="s">
        <v>960</v>
      </c>
      <c r="J198" s="6">
        <v>0.52430555555555558</v>
      </c>
      <c r="K198" s="6">
        <v>0.57291666666666663</v>
      </c>
      <c r="L198" s="169">
        <f t="shared" si="13"/>
        <v>4.8611111111111049E-2</v>
      </c>
      <c r="M198" s="170">
        <f t="shared" si="15"/>
        <v>31088</v>
      </c>
      <c r="N198" s="163">
        <v>31111</v>
      </c>
      <c r="O198" s="171">
        <f t="shared" si="14"/>
        <v>23</v>
      </c>
      <c r="Q198" s="5">
        <f>IF(H198="","",VLOOKUP(H198,LOCALIZA!B$5:H$501,7))</f>
        <v>26.3</v>
      </c>
      <c r="R198" s="46">
        <f t="shared" si="16"/>
        <v>-3.3000000000000007</v>
      </c>
      <c r="S198" s="168">
        <f t="shared" si="17"/>
        <v>-0.12547528517110268</v>
      </c>
    </row>
    <row r="199" spans="1:19" ht="35.1" hidden="1" customHeight="1" x14ac:dyDescent="0.25">
      <c r="A199" s="172"/>
      <c r="B199" s="173">
        <v>44847</v>
      </c>
      <c r="C199" s="7"/>
      <c r="D199" s="16" t="s">
        <v>137</v>
      </c>
      <c r="E199" s="157" t="s">
        <v>984</v>
      </c>
      <c r="F199" s="175" t="s">
        <v>136</v>
      </c>
      <c r="G199" s="47" t="s">
        <v>910</v>
      </c>
      <c r="H199" s="174" t="s">
        <v>770</v>
      </c>
      <c r="I199" s="179" t="s">
        <v>960</v>
      </c>
      <c r="J199" s="6">
        <v>0.41666666666666669</v>
      </c>
      <c r="K199" s="6">
        <v>0.5</v>
      </c>
      <c r="L199" s="169">
        <f t="shared" si="13"/>
        <v>8.3333333333333315E-2</v>
      </c>
      <c r="M199" s="170">
        <f t="shared" si="15"/>
        <v>31111</v>
      </c>
      <c r="N199" s="163">
        <v>31134</v>
      </c>
      <c r="O199" s="171">
        <f t="shared" si="14"/>
        <v>23</v>
      </c>
      <c r="Q199" s="5">
        <f>IF(H199="","",VLOOKUP(H199,LOCALIZA!B$5:H$501,7))</f>
        <v>26.3</v>
      </c>
      <c r="R199" s="46">
        <f t="shared" si="16"/>
        <v>-3.3000000000000007</v>
      </c>
      <c r="S199" s="168">
        <f t="shared" si="17"/>
        <v>-0.12547528517110268</v>
      </c>
    </row>
    <row r="200" spans="1:19" ht="35.1" hidden="1" customHeight="1" x14ac:dyDescent="0.25">
      <c r="A200" s="172"/>
      <c r="B200" s="173">
        <v>44848</v>
      </c>
      <c r="C200" s="7"/>
      <c r="D200" s="16" t="s">
        <v>137</v>
      </c>
      <c r="E200" s="157" t="s">
        <v>984</v>
      </c>
      <c r="F200" s="175" t="s">
        <v>136</v>
      </c>
      <c r="G200" s="47" t="s">
        <v>910</v>
      </c>
      <c r="H200" s="174" t="s">
        <v>770</v>
      </c>
      <c r="I200" s="179" t="s">
        <v>960</v>
      </c>
      <c r="J200" s="6">
        <v>0.45833333333333331</v>
      </c>
      <c r="K200" s="6">
        <v>0.50347222222222221</v>
      </c>
      <c r="L200" s="169">
        <f t="shared" si="13"/>
        <v>4.5138888888888895E-2</v>
      </c>
      <c r="M200" s="170">
        <f t="shared" si="15"/>
        <v>31134</v>
      </c>
      <c r="N200" s="163">
        <v>31157</v>
      </c>
      <c r="O200" s="171">
        <f t="shared" si="14"/>
        <v>23</v>
      </c>
      <c r="Q200" s="5">
        <f>IF(H200="","",VLOOKUP(H200,LOCALIZA!B$5:H$501,7))</f>
        <v>26.3</v>
      </c>
      <c r="R200" s="46">
        <f t="shared" si="16"/>
        <v>-3.3000000000000007</v>
      </c>
      <c r="S200" s="168">
        <f t="shared" si="17"/>
        <v>-0.12547528517110268</v>
      </c>
    </row>
    <row r="201" spans="1:19" ht="35.1" hidden="1" customHeight="1" x14ac:dyDescent="0.25">
      <c r="A201" s="172"/>
      <c r="B201" s="173">
        <v>44852</v>
      </c>
      <c r="C201" s="7"/>
      <c r="D201" s="16" t="s">
        <v>137</v>
      </c>
      <c r="E201" s="157" t="s">
        <v>984</v>
      </c>
      <c r="F201" s="175" t="s">
        <v>136</v>
      </c>
      <c r="G201" s="47" t="s">
        <v>910</v>
      </c>
      <c r="H201" s="174" t="s">
        <v>770</v>
      </c>
      <c r="I201" s="179" t="s">
        <v>960</v>
      </c>
      <c r="J201" s="6">
        <v>0.41666666666666669</v>
      </c>
      <c r="K201" s="6">
        <v>0.5</v>
      </c>
      <c r="L201" s="169">
        <f t="shared" ref="L201:L267" si="20">IF(J201="","",IF(K201="","",K201-J201))</f>
        <v>8.3333333333333315E-2</v>
      </c>
      <c r="M201" s="170">
        <f t="shared" si="15"/>
        <v>31157</v>
      </c>
      <c r="N201" s="163">
        <v>31180</v>
      </c>
      <c r="O201" s="171">
        <f t="shared" ref="O201:O267" si="21">IF(N201=0,"",N201-M201)</f>
        <v>23</v>
      </c>
      <c r="Q201" s="5">
        <f>IF(H201="","",VLOOKUP(H201,LOCALIZA!B$5:H$501,7))</f>
        <v>26.3</v>
      </c>
      <c r="R201" s="46">
        <f t="shared" si="16"/>
        <v>-3.3000000000000007</v>
      </c>
      <c r="S201" s="168">
        <f t="shared" si="17"/>
        <v>-0.12547528517110268</v>
      </c>
    </row>
    <row r="202" spans="1:19" ht="35.1" hidden="1" customHeight="1" x14ac:dyDescent="0.25">
      <c r="A202" s="172"/>
      <c r="B202" s="173">
        <v>44854</v>
      </c>
      <c r="C202" s="7"/>
      <c r="D202" s="16" t="s">
        <v>137</v>
      </c>
      <c r="E202" s="157" t="s">
        <v>995</v>
      </c>
      <c r="F202" s="175" t="s">
        <v>970</v>
      </c>
      <c r="G202" s="47" t="s">
        <v>910</v>
      </c>
      <c r="H202" s="174" t="s">
        <v>770</v>
      </c>
      <c r="I202" s="178" t="s">
        <v>1012</v>
      </c>
      <c r="J202" s="6">
        <v>0.58333333333333337</v>
      </c>
      <c r="K202" s="6">
        <v>0.6875</v>
      </c>
      <c r="L202" s="169">
        <f t="shared" si="20"/>
        <v>0.10416666666666663</v>
      </c>
      <c r="M202" s="170">
        <f t="shared" ref="M202:M268" si="22">N201</f>
        <v>31180</v>
      </c>
      <c r="N202" s="163">
        <v>31205</v>
      </c>
      <c r="O202" s="171">
        <f t="shared" si="21"/>
        <v>25</v>
      </c>
      <c r="Q202" s="5">
        <f>IF(H202="","",VLOOKUP(H202,LOCALIZA!B$5:H$501,7))</f>
        <v>26.3</v>
      </c>
      <c r="R202" s="46">
        <f t="shared" ref="R202:R268" si="23">IF(N202="","",O202-Q202)</f>
        <v>-1.3000000000000007</v>
      </c>
      <c r="S202" s="168">
        <f t="shared" ref="S202:S268" si="24">IF(R202="","",R202/Q202)</f>
        <v>-4.9429657794676833E-2</v>
      </c>
    </row>
    <row r="203" spans="1:19" ht="35.1" hidden="1" customHeight="1" x14ac:dyDescent="0.25">
      <c r="A203" s="172"/>
      <c r="B203" s="173">
        <v>44855</v>
      </c>
      <c r="C203" s="7"/>
      <c r="D203" s="16" t="s">
        <v>137</v>
      </c>
      <c r="E203" s="157" t="s">
        <v>984</v>
      </c>
      <c r="F203" s="175" t="s">
        <v>136</v>
      </c>
      <c r="G203" s="47" t="s">
        <v>910</v>
      </c>
      <c r="H203" s="174" t="s">
        <v>770</v>
      </c>
      <c r="I203" s="179" t="s">
        <v>960</v>
      </c>
      <c r="J203" s="6">
        <v>0.47916666666666669</v>
      </c>
      <c r="K203" s="6">
        <v>0.59027777777777779</v>
      </c>
      <c r="L203" s="169">
        <f t="shared" si="20"/>
        <v>0.1111111111111111</v>
      </c>
      <c r="M203" s="170">
        <f t="shared" si="22"/>
        <v>31205</v>
      </c>
      <c r="N203" s="163">
        <v>31228</v>
      </c>
      <c r="O203" s="171">
        <f t="shared" si="21"/>
        <v>23</v>
      </c>
      <c r="Q203" s="5">
        <f>IF(H203="","",VLOOKUP(H203,LOCALIZA!B$5:H$501,7))</f>
        <v>26.3</v>
      </c>
      <c r="R203" s="46">
        <f t="shared" si="23"/>
        <v>-3.3000000000000007</v>
      </c>
      <c r="S203" s="168">
        <f t="shared" si="24"/>
        <v>-0.12547528517110268</v>
      </c>
    </row>
    <row r="204" spans="1:19" ht="35.1" hidden="1" customHeight="1" x14ac:dyDescent="0.25">
      <c r="A204" s="172"/>
      <c r="B204" s="173">
        <v>44855</v>
      </c>
      <c r="C204" s="7"/>
      <c r="D204" s="16" t="s">
        <v>137</v>
      </c>
      <c r="E204" s="157" t="s">
        <v>993</v>
      </c>
      <c r="F204" s="175" t="s">
        <v>1013</v>
      </c>
      <c r="G204" s="16" t="s">
        <v>910</v>
      </c>
      <c r="H204" s="174" t="s">
        <v>770</v>
      </c>
      <c r="I204" s="179" t="s">
        <v>1043</v>
      </c>
      <c r="J204" s="6">
        <v>0.66666666666666663</v>
      </c>
      <c r="K204" s="6">
        <v>0.72916666666666663</v>
      </c>
      <c r="L204" s="169">
        <f t="shared" si="20"/>
        <v>6.25E-2</v>
      </c>
      <c r="M204" s="170">
        <f t="shared" si="22"/>
        <v>31228</v>
      </c>
      <c r="N204" s="208">
        <v>31251</v>
      </c>
      <c r="O204" s="171">
        <f t="shared" si="21"/>
        <v>23</v>
      </c>
      <c r="Q204" s="5">
        <f>IF(H204="","",VLOOKUP(H204,LOCALIZA!B$5:H$501,7))</f>
        <v>26.3</v>
      </c>
      <c r="R204" s="46">
        <f t="shared" si="23"/>
        <v>-3.3000000000000007</v>
      </c>
      <c r="S204" s="209">
        <f t="shared" si="24"/>
        <v>-0.12547528517110268</v>
      </c>
    </row>
    <row r="205" spans="1:19" ht="35.1" hidden="1" customHeight="1" x14ac:dyDescent="0.25">
      <c r="A205" s="172"/>
      <c r="B205" s="173">
        <v>44858</v>
      </c>
      <c r="C205" s="7"/>
      <c r="D205" s="16" t="s">
        <v>137</v>
      </c>
      <c r="E205" s="157" t="s">
        <v>912</v>
      </c>
      <c r="F205" s="175" t="s">
        <v>0</v>
      </c>
      <c r="G205" s="47" t="s">
        <v>722</v>
      </c>
      <c r="H205" s="174" t="s">
        <v>721</v>
      </c>
      <c r="I205" s="16" t="s">
        <v>999</v>
      </c>
      <c r="J205" s="6">
        <v>0.57638888888888895</v>
      </c>
      <c r="K205" s="6">
        <v>0.625</v>
      </c>
      <c r="L205" s="169">
        <f t="shared" si="20"/>
        <v>4.8611111111111049E-2</v>
      </c>
      <c r="M205" s="170">
        <f t="shared" si="22"/>
        <v>31251</v>
      </c>
      <c r="N205" s="163">
        <v>31267</v>
      </c>
      <c r="O205" s="171">
        <f t="shared" si="21"/>
        <v>16</v>
      </c>
      <c r="Q205" s="5">
        <f>IF(H205="","",VLOOKUP(H205,LOCALIZA!B$5:H$501,7))</f>
        <v>14.7</v>
      </c>
      <c r="R205" s="46">
        <f t="shared" si="23"/>
        <v>1.3000000000000007</v>
      </c>
      <c r="S205" s="168">
        <f t="shared" si="24"/>
        <v>8.843537414965992E-2</v>
      </c>
    </row>
    <row r="206" spans="1:19" ht="35.1" hidden="1" customHeight="1" x14ac:dyDescent="0.25">
      <c r="A206" s="172"/>
      <c r="B206" s="173">
        <v>44859</v>
      </c>
      <c r="C206" s="7"/>
      <c r="D206" s="16" t="s">
        <v>137</v>
      </c>
      <c r="E206" s="157" t="s">
        <v>984</v>
      </c>
      <c r="F206" s="175" t="s">
        <v>136</v>
      </c>
      <c r="G206" s="47" t="s">
        <v>910</v>
      </c>
      <c r="H206" s="174" t="s">
        <v>770</v>
      </c>
      <c r="I206" s="179" t="s">
        <v>960</v>
      </c>
      <c r="J206" s="6">
        <v>0.5</v>
      </c>
      <c r="K206" s="6">
        <v>0.58333333333333337</v>
      </c>
      <c r="L206" s="169">
        <f t="shared" si="20"/>
        <v>8.333333333333337E-2</v>
      </c>
      <c r="M206" s="170">
        <f t="shared" si="22"/>
        <v>31267</v>
      </c>
      <c r="N206" s="163">
        <v>31290</v>
      </c>
      <c r="O206" s="171">
        <f t="shared" si="21"/>
        <v>23</v>
      </c>
      <c r="Q206" s="5">
        <f>IF(H206="","",VLOOKUP(H206,LOCALIZA!B$5:H$501,7))</f>
        <v>26.3</v>
      </c>
      <c r="R206" s="46">
        <f t="shared" si="23"/>
        <v>-3.3000000000000007</v>
      </c>
      <c r="S206" s="168">
        <f t="shared" si="24"/>
        <v>-0.12547528517110268</v>
      </c>
    </row>
    <row r="207" spans="1:19" ht="35.1" hidden="1" customHeight="1" x14ac:dyDescent="0.25">
      <c r="A207" s="172"/>
      <c r="B207" s="173">
        <v>44860</v>
      </c>
      <c r="C207" s="7"/>
      <c r="D207" s="16" t="s">
        <v>137</v>
      </c>
      <c r="E207" s="157" t="s">
        <v>984</v>
      </c>
      <c r="F207" s="175" t="s">
        <v>136</v>
      </c>
      <c r="G207" s="47" t="s">
        <v>910</v>
      </c>
      <c r="H207" s="174" t="s">
        <v>770</v>
      </c>
      <c r="I207" s="16" t="s">
        <v>1014</v>
      </c>
      <c r="J207" s="6">
        <v>0.4375</v>
      </c>
      <c r="K207" s="6">
        <v>0.5</v>
      </c>
      <c r="L207" s="169">
        <f t="shared" si="20"/>
        <v>6.25E-2</v>
      </c>
      <c r="M207" s="170">
        <f t="shared" si="22"/>
        <v>31290</v>
      </c>
      <c r="N207" s="163">
        <v>31313</v>
      </c>
      <c r="O207" s="171">
        <f t="shared" si="21"/>
        <v>23</v>
      </c>
      <c r="Q207" s="5">
        <f>IF(H207="","",VLOOKUP(H207,LOCALIZA!B$5:H$501,7))</f>
        <v>26.3</v>
      </c>
      <c r="R207" s="46">
        <f t="shared" si="23"/>
        <v>-3.3000000000000007</v>
      </c>
      <c r="S207" s="168">
        <f t="shared" si="24"/>
        <v>-0.12547528517110268</v>
      </c>
    </row>
    <row r="208" spans="1:19" ht="35.1" hidden="1" customHeight="1" x14ac:dyDescent="0.25">
      <c r="A208" s="172"/>
      <c r="B208" s="173">
        <v>44861</v>
      </c>
      <c r="C208" s="7"/>
      <c r="D208" s="16" t="s">
        <v>137</v>
      </c>
      <c r="E208" s="157" t="s">
        <v>917</v>
      </c>
      <c r="F208" s="175" t="s">
        <v>136</v>
      </c>
      <c r="G208" s="47" t="s">
        <v>910</v>
      </c>
      <c r="H208" s="174" t="s">
        <v>770</v>
      </c>
      <c r="I208" s="179" t="s">
        <v>960</v>
      </c>
      <c r="J208" s="6">
        <v>0.58333333333333337</v>
      </c>
      <c r="K208" s="6">
        <v>0.70833333333333337</v>
      </c>
      <c r="L208" s="169">
        <f t="shared" si="20"/>
        <v>0.125</v>
      </c>
      <c r="M208" s="170">
        <f t="shared" si="22"/>
        <v>31313</v>
      </c>
      <c r="N208" s="163">
        <v>31336</v>
      </c>
      <c r="O208" s="171">
        <f t="shared" si="21"/>
        <v>23</v>
      </c>
      <c r="Q208" s="5">
        <f>IF(H208="","",VLOOKUP(H208,LOCALIZA!B$5:H$501,7))</f>
        <v>26.3</v>
      </c>
      <c r="R208" s="46">
        <f t="shared" si="23"/>
        <v>-3.3000000000000007</v>
      </c>
      <c r="S208" s="168">
        <f t="shared" si="24"/>
        <v>-0.12547528517110268</v>
      </c>
    </row>
    <row r="209" spans="1:19" ht="35.1" hidden="1" customHeight="1" x14ac:dyDescent="0.25">
      <c r="A209" s="172"/>
      <c r="B209" s="173">
        <v>44866</v>
      </c>
      <c r="C209" s="7"/>
      <c r="D209" s="16" t="s">
        <v>137</v>
      </c>
      <c r="E209" s="157" t="s">
        <v>984</v>
      </c>
      <c r="F209" s="175" t="s">
        <v>136</v>
      </c>
      <c r="G209" s="47" t="s">
        <v>910</v>
      </c>
      <c r="H209" s="174" t="s">
        <v>770</v>
      </c>
      <c r="I209" s="179" t="s">
        <v>960</v>
      </c>
      <c r="J209" s="6">
        <v>0.41666666666666669</v>
      </c>
      <c r="K209" s="6">
        <v>0.5</v>
      </c>
      <c r="L209" s="169">
        <f t="shared" si="20"/>
        <v>8.3333333333333315E-2</v>
      </c>
      <c r="M209" s="170">
        <f t="shared" si="22"/>
        <v>31336</v>
      </c>
      <c r="N209" s="163">
        <v>31359</v>
      </c>
      <c r="O209" s="171">
        <f t="shared" si="21"/>
        <v>23</v>
      </c>
      <c r="Q209" s="5">
        <f>IF(H209="","",VLOOKUP(H209,LOCALIZA!B$5:H$501,7))</f>
        <v>26.3</v>
      </c>
      <c r="R209" s="46">
        <f t="shared" si="23"/>
        <v>-3.3000000000000007</v>
      </c>
      <c r="S209" s="168">
        <f t="shared" si="24"/>
        <v>-0.12547528517110268</v>
      </c>
    </row>
    <row r="210" spans="1:19" ht="35.1" hidden="1" customHeight="1" x14ac:dyDescent="0.25">
      <c r="A210" s="172"/>
      <c r="B210" s="173">
        <v>44866</v>
      </c>
      <c r="C210" s="7"/>
      <c r="D210" s="16" t="s">
        <v>137</v>
      </c>
      <c r="E210" s="157" t="s">
        <v>917</v>
      </c>
      <c r="F210" s="175" t="s">
        <v>136</v>
      </c>
      <c r="G210" s="47" t="s">
        <v>910</v>
      </c>
      <c r="H210" s="174" t="s">
        <v>770</v>
      </c>
      <c r="I210" s="179" t="s">
        <v>960</v>
      </c>
      <c r="J210" s="6">
        <v>0.625</v>
      </c>
      <c r="K210" s="6">
        <v>0.70833333333333337</v>
      </c>
      <c r="L210" s="169">
        <f t="shared" si="20"/>
        <v>8.333333333333337E-2</v>
      </c>
      <c r="M210" s="170">
        <f t="shared" si="22"/>
        <v>31359</v>
      </c>
      <c r="N210" s="163">
        <v>31382</v>
      </c>
      <c r="O210" s="171">
        <f t="shared" si="21"/>
        <v>23</v>
      </c>
      <c r="Q210" s="5">
        <f>IF(H210="","",VLOOKUP(H210,LOCALIZA!B$5:H$501,7))</f>
        <v>26.3</v>
      </c>
      <c r="R210" s="46">
        <f t="shared" si="23"/>
        <v>-3.3000000000000007</v>
      </c>
      <c r="S210" s="168">
        <f t="shared" si="24"/>
        <v>-0.12547528517110268</v>
      </c>
    </row>
    <row r="211" spans="1:19" s="188" customFormat="1" ht="35.1" hidden="1" customHeight="1" x14ac:dyDescent="0.25">
      <c r="A211" s="181"/>
      <c r="B211" s="182">
        <v>44868</v>
      </c>
      <c r="C211" s="183"/>
      <c r="D211" s="47" t="s">
        <v>137</v>
      </c>
      <c r="E211" s="184" t="s">
        <v>1015</v>
      </c>
      <c r="F211" s="175" t="s">
        <v>1016</v>
      </c>
      <c r="G211" s="47" t="s">
        <v>910</v>
      </c>
      <c r="H211" s="174" t="s">
        <v>770</v>
      </c>
      <c r="I211" s="47" t="s">
        <v>1031</v>
      </c>
      <c r="J211" s="186">
        <v>0.375</v>
      </c>
      <c r="K211" s="186">
        <v>0.45833333333333331</v>
      </c>
      <c r="L211" s="169">
        <f t="shared" si="20"/>
        <v>8.3333333333333315E-2</v>
      </c>
      <c r="M211" s="170">
        <f t="shared" si="22"/>
        <v>31382</v>
      </c>
      <c r="N211" s="187">
        <v>31405</v>
      </c>
      <c r="O211" s="171">
        <f t="shared" si="21"/>
        <v>23</v>
      </c>
      <c r="Q211" s="189">
        <f>IF(H211="","",VLOOKUP(H211,LOCALIZA!B$5:H$501,7))</f>
        <v>26.3</v>
      </c>
      <c r="R211" s="190">
        <f t="shared" si="23"/>
        <v>-3.3000000000000007</v>
      </c>
      <c r="S211" s="191">
        <f t="shared" si="24"/>
        <v>-0.12547528517110268</v>
      </c>
    </row>
    <row r="212" spans="1:19" ht="35.1" hidden="1" customHeight="1" x14ac:dyDescent="0.25">
      <c r="A212" s="172"/>
      <c r="B212" s="173">
        <v>44868</v>
      </c>
      <c r="C212" s="7"/>
      <c r="D212" s="16" t="s">
        <v>137</v>
      </c>
      <c r="E212" s="157" t="s">
        <v>972</v>
      </c>
      <c r="F212" s="175" t="s">
        <v>970</v>
      </c>
      <c r="G212" s="47" t="s">
        <v>910</v>
      </c>
      <c r="H212" s="174" t="s">
        <v>770</v>
      </c>
      <c r="I212" s="176" t="s">
        <v>973</v>
      </c>
      <c r="J212" s="6">
        <v>0.58333333333333337</v>
      </c>
      <c r="K212" s="6">
        <v>0.66666666666666663</v>
      </c>
      <c r="L212" s="169">
        <f t="shared" si="20"/>
        <v>8.3333333333333259E-2</v>
      </c>
      <c r="M212" s="170">
        <f t="shared" si="22"/>
        <v>31405</v>
      </c>
      <c r="N212" s="163">
        <v>31428</v>
      </c>
      <c r="O212" s="171">
        <f t="shared" si="21"/>
        <v>23</v>
      </c>
      <c r="Q212" s="5">
        <f>IF(H212="","",VLOOKUP(H212,LOCALIZA!B$5:H$501,7))</f>
        <v>26.3</v>
      </c>
      <c r="R212" s="46">
        <f t="shared" si="23"/>
        <v>-3.3000000000000007</v>
      </c>
      <c r="S212" s="168">
        <f t="shared" si="24"/>
        <v>-0.12547528517110268</v>
      </c>
    </row>
    <row r="213" spans="1:19" ht="60" hidden="1" customHeight="1" x14ac:dyDescent="0.25">
      <c r="A213" s="172"/>
      <c r="B213" s="173">
        <v>44869</v>
      </c>
      <c r="C213" s="7"/>
      <c r="D213" s="16" t="s">
        <v>137</v>
      </c>
      <c r="E213" s="157" t="s">
        <v>984</v>
      </c>
      <c r="F213" s="175" t="s">
        <v>136</v>
      </c>
      <c r="G213" s="16" t="s">
        <v>246</v>
      </c>
      <c r="H213" s="174" t="s">
        <v>246</v>
      </c>
      <c r="I213" s="179" t="s">
        <v>1065</v>
      </c>
      <c r="J213" s="6">
        <v>0.375</v>
      </c>
      <c r="K213" s="6">
        <v>0.48958333333333331</v>
      </c>
      <c r="L213" s="169">
        <f t="shared" si="20"/>
        <v>0.11458333333333331</v>
      </c>
      <c r="M213" s="170">
        <f t="shared" si="22"/>
        <v>31428</v>
      </c>
      <c r="N213" s="208">
        <v>31488</v>
      </c>
      <c r="O213" s="171">
        <f t="shared" si="21"/>
        <v>60</v>
      </c>
      <c r="Q213" s="5">
        <f>IF(H213="","",VLOOKUP(H213,LOCALIZA!B$5:H$501,7))</f>
        <v>25.2</v>
      </c>
      <c r="R213" s="46">
        <f t="shared" si="23"/>
        <v>34.799999999999997</v>
      </c>
      <c r="S213" s="209">
        <f t="shared" si="24"/>
        <v>1.3809523809523809</v>
      </c>
    </row>
    <row r="214" spans="1:19" s="188" customFormat="1" ht="50.1" hidden="1" customHeight="1" x14ac:dyDescent="0.25">
      <c r="A214" s="181"/>
      <c r="B214" s="182">
        <v>44873</v>
      </c>
      <c r="C214" s="183"/>
      <c r="D214" s="47" t="s">
        <v>137</v>
      </c>
      <c r="E214" s="184" t="s">
        <v>984</v>
      </c>
      <c r="F214" s="175" t="s">
        <v>136</v>
      </c>
      <c r="G214" s="47" t="s">
        <v>211</v>
      </c>
      <c r="H214" s="174" t="s">
        <v>211</v>
      </c>
      <c r="I214" s="185" t="s">
        <v>1044</v>
      </c>
      <c r="J214" s="186">
        <v>0.5</v>
      </c>
      <c r="K214" s="186">
        <v>0.71527777777777779</v>
      </c>
      <c r="L214" s="169">
        <f t="shared" si="20"/>
        <v>0.21527777777777779</v>
      </c>
      <c r="M214" s="170">
        <f t="shared" si="22"/>
        <v>31488</v>
      </c>
      <c r="N214" s="187">
        <v>31648</v>
      </c>
      <c r="O214" s="171">
        <f t="shared" si="21"/>
        <v>160</v>
      </c>
      <c r="Q214" s="189">
        <f>IF(H214="","",VLOOKUP(H214,LOCALIZA!B$5:H$501,7))</f>
        <v>3.2</v>
      </c>
      <c r="R214" s="190">
        <f t="shared" si="23"/>
        <v>156.80000000000001</v>
      </c>
      <c r="S214" s="191">
        <f t="shared" si="24"/>
        <v>49</v>
      </c>
    </row>
    <row r="215" spans="1:19" ht="35.1" hidden="1" customHeight="1" x14ac:dyDescent="0.25">
      <c r="A215" s="172"/>
      <c r="B215" s="173">
        <v>44873</v>
      </c>
      <c r="C215" s="7"/>
      <c r="D215" s="16" t="s">
        <v>137</v>
      </c>
      <c r="E215" s="157" t="s">
        <v>984</v>
      </c>
      <c r="F215" s="175" t="s">
        <v>136</v>
      </c>
      <c r="G215" s="47" t="s">
        <v>910</v>
      </c>
      <c r="H215" s="174" t="s">
        <v>770</v>
      </c>
      <c r="I215" s="179" t="s">
        <v>1017</v>
      </c>
      <c r="J215" s="6">
        <v>0.72916666666666663</v>
      </c>
      <c r="K215" s="6">
        <v>0.79166666666666663</v>
      </c>
      <c r="L215" s="169">
        <f t="shared" si="20"/>
        <v>6.25E-2</v>
      </c>
      <c r="M215" s="170">
        <f t="shared" si="22"/>
        <v>31648</v>
      </c>
      <c r="N215" s="163">
        <v>31671</v>
      </c>
      <c r="O215" s="171">
        <f t="shared" si="21"/>
        <v>23</v>
      </c>
      <c r="Q215" s="5">
        <f>IF(H215="","",VLOOKUP(H215,LOCALIZA!B$5:H$501,7))</f>
        <v>26.3</v>
      </c>
      <c r="R215" s="46">
        <f t="shared" si="23"/>
        <v>-3.3000000000000007</v>
      </c>
      <c r="S215" s="168">
        <f t="shared" si="24"/>
        <v>-0.12547528517110268</v>
      </c>
    </row>
    <row r="216" spans="1:19" s="198" customFormat="1" ht="60" hidden="1" customHeight="1" x14ac:dyDescent="0.25">
      <c r="A216" s="192"/>
      <c r="B216" s="193">
        <v>44875</v>
      </c>
      <c r="C216" s="194"/>
      <c r="D216" s="185" t="s">
        <v>137</v>
      </c>
      <c r="E216" s="195" t="s">
        <v>984</v>
      </c>
      <c r="F216" s="202" t="s">
        <v>136</v>
      </c>
      <c r="G216" s="185" t="s">
        <v>213</v>
      </c>
      <c r="H216" s="203" t="s">
        <v>213</v>
      </c>
      <c r="I216" s="185" t="s">
        <v>1066</v>
      </c>
      <c r="J216" s="196">
        <v>0.5</v>
      </c>
      <c r="K216" s="196">
        <v>0.70833333333333337</v>
      </c>
      <c r="L216" s="204">
        <f t="shared" si="20"/>
        <v>0.20833333333333337</v>
      </c>
      <c r="M216" s="205">
        <f t="shared" si="22"/>
        <v>31671</v>
      </c>
      <c r="N216" s="197">
        <v>31730</v>
      </c>
      <c r="O216" s="206">
        <f t="shared" si="21"/>
        <v>59</v>
      </c>
      <c r="Q216" s="199">
        <f>IF(H216="","",VLOOKUP(H216,LOCALIZA!B$5:H$501,7))</f>
        <v>3.2</v>
      </c>
      <c r="R216" s="200">
        <f t="shared" si="23"/>
        <v>55.8</v>
      </c>
      <c r="S216" s="201">
        <f t="shared" si="24"/>
        <v>17.437499999999996</v>
      </c>
    </row>
    <row r="217" spans="1:19" s="188" customFormat="1" ht="60" hidden="1" customHeight="1" x14ac:dyDescent="0.25">
      <c r="A217" s="181"/>
      <c r="B217" s="182">
        <v>44876</v>
      </c>
      <c r="C217" s="183"/>
      <c r="D217" s="185" t="s">
        <v>137</v>
      </c>
      <c r="E217" s="195" t="s">
        <v>984</v>
      </c>
      <c r="F217" s="202" t="s">
        <v>136</v>
      </c>
      <c r="G217" s="47" t="s">
        <v>211</v>
      </c>
      <c r="H217" s="174" t="s">
        <v>211</v>
      </c>
      <c r="I217" s="207" t="s">
        <v>1045</v>
      </c>
      <c r="J217" s="186">
        <v>0.41666666666666669</v>
      </c>
      <c r="K217" s="186">
        <v>0.75</v>
      </c>
      <c r="L217" s="169">
        <f t="shared" si="20"/>
        <v>0.33333333333333331</v>
      </c>
      <c r="M217" s="170">
        <f t="shared" si="22"/>
        <v>31730</v>
      </c>
      <c r="N217" s="187">
        <v>31891</v>
      </c>
      <c r="O217" s="171">
        <f t="shared" si="21"/>
        <v>161</v>
      </c>
      <c r="Q217" s="189">
        <f>IF(H217="","",VLOOKUP(H217,LOCALIZA!B$5:H$501,7))</f>
        <v>3.2</v>
      </c>
      <c r="R217" s="190">
        <f t="shared" si="23"/>
        <v>157.80000000000001</v>
      </c>
      <c r="S217" s="191">
        <f t="shared" si="24"/>
        <v>49.3125</v>
      </c>
    </row>
    <row r="218" spans="1:19" ht="35.1" hidden="1" customHeight="1" x14ac:dyDescent="0.25">
      <c r="A218" s="172"/>
      <c r="B218" s="173">
        <v>44883</v>
      </c>
      <c r="C218" s="7"/>
      <c r="D218" s="16" t="s">
        <v>137</v>
      </c>
      <c r="E218" s="157" t="s">
        <v>143</v>
      </c>
      <c r="F218" s="175" t="s">
        <v>971</v>
      </c>
      <c r="G218" s="47" t="s">
        <v>687</v>
      </c>
      <c r="H218" s="174" t="s">
        <v>686</v>
      </c>
      <c r="I218" s="16" t="s">
        <v>978</v>
      </c>
      <c r="J218" s="6">
        <v>0.41666666666666669</v>
      </c>
      <c r="K218" s="6">
        <v>0.45833333333333331</v>
      </c>
      <c r="L218" s="169">
        <f t="shared" si="20"/>
        <v>4.166666666666663E-2</v>
      </c>
      <c r="M218" s="170">
        <f t="shared" si="22"/>
        <v>31891</v>
      </c>
      <c r="N218" s="163">
        <v>31899</v>
      </c>
      <c r="O218" s="171">
        <f t="shared" si="21"/>
        <v>8</v>
      </c>
      <c r="Q218" s="5">
        <f>IF(H218="","",VLOOKUP(H218,LOCALIZA!B$5:H$501,7))</f>
        <v>7.4</v>
      </c>
      <c r="R218" s="46">
        <f t="shared" si="23"/>
        <v>0.59999999999999964</v>
      </c>
      <c r="S218" s="168">
        <f t="shared" si="24"/>
        <v>8.108108108108103E-2</v>
      </c>
    </row>
    <row r="219" spans="1:19" ht="35.1" hidden="1" customHeight="1" x14ac:dyDescent="0.25">
      <c r="A219" s="172"/>
      <c r="B219" s="173">
        <v>44886</v>
      </c>
      <c r="C219" s="7"/>
      <c r="D219" s="16" t="s">
        <v>137</v>
      </c>
      <c r="E219" s="157" t="s">
        <v>984</v>
      </c>
      <c r="F219" s="175" t="s">
        <v>136</v>
      </c>
      <c r="G219" s="47" t="s">
        <v>910</v>
      </c>
      <c r="H219" s="174" t="s">
        <v>770</v>
      </c>
      <c r="I219" s="179" t="s">
        <v>1017</v>
      </c>
      <c r="J219" s="6">
        <v>0.58333333333333337</v>
      </c>
      <c r="K219" s="6">
        <v>0.66666666666666663</v>
      </c>
      <c r="L219" s="169">
        <f t="shared" si="20"/>
        <v>8.3333333333333259E-2</v>
      </c>
      <c r="M219" s="170">
        <f t="shared" si="22"/>
        <v>31899</v>
      </c>
      <c r="N219" s="163">
        <v>31922</v>
      </c>
      <c r="O219" s="171">
        <f t="shared" si="21"/>
        <v>23</v>
      </c>
      <c r="Q219" s="5">
        <f>IF(H219="","",VLOOKUP(H219,LOCALIZA!B$5:H$501,7))</f>
        <v>26.3</v>
      </c>
      <c r="R219" s="46">
        <f t="shared" si="23"/>
        <v>-3.3000000000000007</v>
      </c>
      <c r="S219" s="168">
        <f t="shared" si="24"/>
        <v>-0.12547528517110268</v>
      </c>
    </row>
    <row r="220" spans="1:19" ht="35.1" hidden="1" customHeight="1" x14ac:dyDescent="0.25">
      <c r="A220" s="172"/>
      <c r="B220" s="173">
        <v>44887</v>
      </c>
      <c r="C220" s="7"/>
      <c r="D220" s="16" t="s">
        <v>137</v>
      </c>
      <c r="E220" s="157" t="s">
        <v>1018</v>
      </c>
      <c r="F220" s="175" t="s">
        <v>136</v>
      </c>
      <c r="G220" s="47" t="s">
        <v>910</v>
      </c>
      <c r="H220" s="174" t="s">
        <v>770</v>
      </c>
      <c r="I220" s="179" t="s">
        <v>1017</v>
      </c>
      <c r="J220" s="6">
        <v>0.375</v>
      </c>
      <c r="K220" s="6">
        <v>0.4375</v>
      </c>
      <c r="L220" s="169">
        <f t="shared" si="20"/>
        <v>6.25E-2</v>
      </c>
      <c r="M220" s="170">
        <f t="shared" si="22"/>
        <v>31922</v>
      </c>
      <c r="N220" s="163">
        <v>31945</v>
      </c>
      <c r="O220" s="171">
        <f t="shared" si="21"/>
        <v>23</v>
      </c>
      <c r="Q220" s="5">
        <f>IF(H220="","",VLOOKUP(H220,LOCALIZA!B$5:H$501,7))</f>
        <v>26.3</v>
      </c>
      <c r="R220" s="46">
        <f t="shared" si="23"/>
        <v>-3.3000000000000007</v>
      </c>
      <c r="S220" s="168">
        <f t="shared" si="24"/>
        <v>-0.12547528517110268</v>
      </c>
    </row>
    <row r="221" spans="1:19" ht="35.1" hidden="1" customHeight="1" x14ac:dyDescent="0.25">
      <c r="A221" s="172"/>
      <c r="B221" s="173">
        <v>44887</v>
      </c>
      <c r="C221" s="7"/>
      <c r="D221" s="16" t="s">
        <v>137</v>
      </c>
      <c r="E221" s="157" t="s">
        <v>996</v>
      </c>
      <c r="F221" s="175" t="s">
        <v>971</v>
      </c>
      <c r="G221" s="47" t="s">
        <v>211</v>
      </c>
      <c r="H221" s="174" t="s">
        <v>211</v>
      </c>
      <c r="I221" s="179" t="s">
        <v>1019</v>
      </c>
      <c r="J221" s="6">
        <v>0.45833333333333331</v>
      </c>
      <c r="K221" s="6">
        <v>0.81944444444444453</v>
      </c>
      <c r="L221" s="169">
        <f t="shared" si="20"/>
        <v>0.36111111111111122</v>
      </c>
      <c r="M221" s="170">
        <f t="shared" si="22"/>
        <v>31945</v>
      </c>
      <c r="N221" s="163">
        <v>32105</v>
      </c>
      <c r="O221" s="171">
        <f t="shared" si="21"/>
        <v>160</v>
      </c>
      <c r="Q221" s="5">
        <f>IF(H221="","",VLOOKUP(H221,LOCALIZA!B$5:H$501,7))</f>
        <v>3.2</v>
      </c>
      <c r="R221" s="46">
        <f t="shared" si="23"/>
        <v>156.80000000000001</v>
      </c>
      <c r="S221" s="168">
        <f t="shared" si="24"/>
        <v>49</v>
      </c>
    </row>
    <row r="222" spans="1:19" ht="35.1" hidden="1" customHeight="1" x14ac:dyDescent="0.25">
      <c r="A222" s="172"/>
      <c r="B222" s="173">
        <v>44888</v>
      </c>
      <c r="C222" s="7"/>
      <c r="D222" s="16" t="s">
        <v>137</v>
      </c>
      <c r="E222" s="157" t="s">
        <v>912</v>
      </c>
      <c r="F222" s="175" t="s">
        <v>0</v>
      </c>
      <c r="G222" s="47" t="s">
        <v>722</v>
      </c>
      <c r="H222" s="174" t="s">
        <v>721</v>
      </c>
      <c r="I222" s="16" t="s">
        <v>999</v>
      </c>
      <c r="J222" s="6">
        <v>0.45833333333333331</v>
      </c>
      <c r="K222" s="6">
        <v>0.52083333333333337</v>
      </c>
      <c r="L222" s="169">
        <f t="shared" si="20"/>
        <v>6.2500000000000056E-2</v>
      </c>
      <c r="M222" s="170">
        <f t="shared" si="22"/>
        <v>32105</v>
      </c>
      <c r="N222" s="163">
        <v>32120</v>
      </c>
      <c r="O222" s="171">
        <f t="shared" si="21"/>
        <v>15</v>
      </c>
      <c r="Q222" s="5">
        <f>IF(H222="","",VLOOKUP(H222,LOCALIZA!B$5:H$501,7))</f>
        <v>14.7</v>
      </c>
      <c r="R222" s="46">
        <f t="shared" si="23"/>
        <v>0.30000000000000071</v>
      </c>
      <c r="S222" s="168">
        <f t="shared" si="24"/>
        <v>2.0408163265306173E-2</v>
      </c>
    </row>
    <row r="223" spans="1:19" ht="35.1" hidden="1" customHeight="1" x14ac:dyDescent="0.25">
      <c r="A223" s="172"/>
      <c r="B223" s="173">
        <v>44890</v>
      </c>
      <c r="C223" s="7"/>
      <c r="D223" s="16" t="s">
        <v>137</v>
      </c>
      <c r="E223" s="157" t="s">
        <v>913</v>
      </c>
      <c r="F223" s="175" t="s">
        <v>0</v>
      </c>
      <c r="G223" s="47" t="s">
        <v>715</v>
      </c>
      <c r="H223" s="174" t="s">
        <v>714</v>
      </c>
      <c r="I223" s="179" t="s">
        <v>1020</v>
      </c>
      <c r="J223" s="6">
        <v>0.46875</v>
      </c>
      <c r="K223" s="6">
        <v>0.5</v>
      </c>
      <c r="L223" s="169">
        <f t="shared" si="20"/>
        <v>3.125E-2</v>
      </c>
      <c r="M223" s="170">
        <f t="shared" si="22"/>
        <v>32120</v>
      </c>
      <c r="N223" s="163">
        <v>32125</v>
      </c>
      <c r="O223" s="171">
        <f t="shared" si="21"/>
        <v>5</v>
      </c>
      <c r="Q223" s="5">
        <f>IF(H223="","",VLOOKUP(H223,LOCALIZA!B$5:H$501,7))</f>
        <v>9.5</v>
      </c>
      <c r="R223" s="46">
        <f t="shared" si="23"/>
        <v>-4.5</v>
      </c>
      <c r="S223" s="168">
        <f t="shared" si="24"/>
        <v>-0.47368421052631576</v>
      </c>
    </row>
    <row r="224" spans="1:19" ht="35.1" hidden="1" customHeight="1" x14ac:dyDescent="0.25">
      <c r="A224" s="172"/>
      <c r="B224" s="173">
        <v>44890</v>
      </c>
      <c r="C224" s="7"/>
      <c r="D224" s="16" t="s">
        <v>107</v>
      </c>
      <c r="E224" s="157" t="s">
        <v>878</v>
      </c>
      <c r="F224" s="175" t="s">
        <v>1021</v>
      </c>
      <c r="G224" s="16" t="s">
        <v>211</v>
      </c>
      <c r="H224" s="174" t="s">
        <v>211</v>
      </c>
      <c r="I224" s="179" t="s">
        <v>1022</v>
      </c>
      <c r="J224" s="6">
        <v>0.54166666666666663</v>
      </c>
      <c r="K224" s="6">
        <v>0.6875</v>
      </c>
      <c r="L224" s="169">
        <f t="shared" si="20"/>
        <v>0.14583333333333337</v>
      </c>
      <c r="M224" s="170">
        <f t="shared" si="22"/>
        <v>32125</v>
      </c>
      <c r="N224" s="208">
        <v>32283</v>
      </c>
      <c r="O224" s="171">
        <f t="shared" si="21"/>
        <v>158</v>
      </c>
      <c r="Q224" s="5">
        <f>IF(H224="","",VLOOKUP(H224,LOCALIZA!B$5:H$501,7))</f>
        <v>3.2</v>
      </c>
      <c r="R224" s="46">
        <f t="shared" si="23"/>
        <v>154.80000000000001</v>
      </c>
      <c r="S224" s="209">
        <f t="shared" si="24"/>
        <v>48.375</v>
      </c>
    </row>
    <row r="225" spans="1:19" ht="35.1" hidden="1" customHeight="1" x14ac:dyDescent="0.25">
      <c r="A225" s="172"/>
      <c r="B225" s="173">
        <v>44894</v>
      </c>
      <c r="C225" s="7"/>
      <c r="D225" s="16" t="s">
        <v>137</v>
      </c>
      <c r="E225" s="157" t="s">
        <v>1018</v>
      </c>
      <c r="F225" s="175" t="s">
        <v>136</v>
      </c>
      <c r="G225" s="47" t="s">
        <v>910</v>
      </c>
      <c r="H225" s="174" t="s">
        <v>770</v>
      </c>
      <c r="I225" s="179" t="s">
        <v>1017</v>
      </c>
      <c r="J225" s="6">
        <v>0.33333333333333331</v>
      </c>
      <c r="K225" s="6">
        <v>0.41736111111111113</v>
      </c>
      <c r="L225" s="169">
        <f t="shared" si="20"/>
        <v>8.4027777777777812E-2</v>
      </c>
      <c r="M225" s="170">
        <f t="shared" si="22"/>
        <v>32283</v>
      </c>
      <c r="N225" s="163">
        <v>32306</v>
      </c>
      <c r="O225" s="171">
        <f t="shared" si="21"/>
        <v>23</v>
      </c>
      <c r="Q225" s="5">
        <f>IF(H225="","",VLOOKUP(H225,LOCALIZA!B$5:H$501,7))</f>
        <v>26.3</v>
      </c>
      <c r="R225" s="46">
        <f t="shared" si="23"/>
        <v>-3.3000000000000007</v>
      </c>
      <c r="S225" s="168">
        <f t="shared" si="24"/>
        <v>-0.12547528517110268</v>
      </c>
    </row>
    <row r="226" spans="1:19" ht="35.1" hidden="1" customHeight="1" x14ac:dyDescent="0.25">
      <c r="A226" s="172"/>
      <c r="B226" s="173">
        <v>44894</v>
      </c>
      <c r="C226" s="7"/>
      <c r="D226" s="16" t="s">
        <v>137</v>
      </c>
      <c r="E226" s="157" t="s">
        <v>984</v>
      </c>
      <c r="F226" s="175" t="s">
        <v>136</v>
      </c>
      <c r="G226" s="47" t="s">
        <v>910</v>
      </c>
      <c r="H226" s="174" t="s">
        <v>770</v>
      </c>
      <c r="I226" s="179" t="s">
        <v>960</v>
      </c>
      <c r="J226" s="6">
        <v>0.625</v>
      </c>
      <c r="K226" s="6">
        <v>0.70486111111111116</v>
      </c>
      <c r="L226" s="169">
        <f t="shared" si="20"/>
        <v>7.986111111111116E-2</v>
      </c>
      <c r="M226" s="170">
        <f t="shared" si="22"/>
        <v>32306</v>
      </c>
      <c r="N226" s="163">
        <v>32329</v>
      </c>
      <c r="O226" s="171">
        <f t="shared" si="21"/>
        <v>23</v>
      </c>
      <c r="Q226" s="5">
        <f>IF(H226="","",VLOOKUP(H226,LOCALIZA!B$5:H$501,7))</f>
        <v>26.3</v>
      </c>
      <c r="R226" s="46">
        <f t="shared" si="23"/>
        <v>-3.3000000000000007</v>
      </c>
      <c r="S226" s="168">
        <f t="shared" si="24"/>
        <v>-0.12547528517110268</v>
      </c>
    </row>
    <row r="227" spans="1:19" ht="60" hidden="1" customHeight="1" x14ac:dyDescent="0.25">
      <c r="A227" s="172"/>
      <c r="B227" s="173">
        <v>44896</v>
      </c>
      <c r="C227" s="7"/>
      <c r="D227" s="16" t="s">
        <v>137</v>
      </c>
      <c r="E227" s="157" t="s">
        <v>984</v>
      </c>
      <c r="F227" s="175" t="s">
        <v>136</v>
      </c>
      <c r="G227" s="16" t="s">
        <v>1048</v>
      </c>
      <c r="H227" s="174" t="s">
        <v>244</v>
      </c>
      <c r="I227" s="179" t="s">
        <v>1067</v>
      </c>
      <c r="J227" s="6">
        <v>0.29166666666666669</v>
      </c>
      <c r="K227" s="6">
        <v>0.4375</v>
      </c>
      <c r="L227" s="169">
        <f t="shared" si="20"/>
        <v>0.14583333333333331</v>
      </c>
      <c r="M227" s="170">
        <v>32329</v>
      </c>
      <c r="N227" s="208">
        <v>32421</v>
      </c>
      <c r="O227" s="171">
        <f t="shared" si="21"/>
        <v>92</v>
      </c>
      <c r="Q227" s="5">
        <f>IF(H227="","",VLOOKUP(H227,LOCALIZA!B$5:H$501,7))</f>
        <v>12.6</v>
      </c>
      <c r="R227" s="46">
        <f t="shared" si="23"/>
        <v>79.400000000000006</v>
      </c>
      <c r="S227" s="209">
        <f t="shared" si="24"/>
        <v>6.3015873015873023</v>
      </c>
    </row>
    <row r="228" spans="1:19" ht="80.099999999999994" hidden="1" customHeight="1" x14ac:dyDescent="0.25">
      <c r="A228" s="172"/>
      <c r="B228" s="173">
        <v>44897</v>
      </c>
      <c r="C228" s="7"/>
      <c r="D228" s="16" t="s">
        <v>137</v>
      </c>
      <c r="E228" s="157" t="s">
        <v>24</v>
      </c>
      <c r="F228" s="175" t="str">
        <f>IF(E228="","",VLOOKUP(E228,SOLICITANTE!B$3:K$85,10))</f>
        <v>Gabinete nº 14 - Pav. VER - 2º andar</v>
      </c>
      <c r="G228" s="16" t="s">
        <v>1023</v>
      </c>
      <c r="H228" s="174" t="s">
        <v>1023</v>
      </c>
      <c r="I228" s="179" t="s">
        <v>1068</v>
      </c>
      <c r="J228" s="6">
        <v>0.60416666666666663</v>
      </c>
      <c r="K228" s="6">
        <v>0.89583333333333337</v>
      </c>
      <c r="L228" s="169">
        <f t="shared" si="20"/>
        <v>0.29166666666666674</v>
      </c>
      <c r="M228" s="170">
        <f t="shared" si="22"/>
        <v>32421</v>
      </c>
      <c r="N228" s="208">
        <v>32569</v>
      </c>
      <c r="O228" s="171">
        <f t="shared" si="21"/>
        <v>148</v>
      </c>
      <c r="Q228" s="5">
        <f>IF(H228="","",VLOOKUP(H228,LOCALIZA!B$5:H$501,7))</f>
        <v>3.2</v>
      </c>
      <c r="R228" s="46">
        <f t="shared" si="23"/>
        <v>144.80000000000001</v>
      </c>
      <c r="S228" s="209">
        <f t="shared" si="24"/>
        <v>45.25</v>
      </c>
    </row>
    <row r="229" spans="1:19" ht="69.95" hidden="1" customHeight="1" x14ac:dyDescent="0.25">
      <c r="A229" s="172"/>
      <c r="B229" s="173">
        <v>44901</v>
      </c>
      <c r="C229" s="7"/>
      <c r="D229" s="16" t="s">
        <v>137</v>
      </c>
      <c r="E229" s="157" t="s">
        <v>984</v>
      </c>
      <c r="F229" s="175" t="s">
        <v>136</v>
      </c>
      <c r="G229" s="16" t="s">
        <v>213</v>
      </c>
      <c r="H229" s="174" t="s">
        <v>213</v>
      </c>
      <c r="I229" s="179" t="s">
        <v>1069</v>
      </c>
      <c r="J229" s="6">
        <v>0.29166666666666669</v>
      </c>
      <c r="K229" s="6">
        <v>0.5</v>
      </c>
      <c r="L229" s="169">
        <f t="shared" si="20"/>
        <v>0.20833333333333331</v>
      </c>
      <c r="M229" s="170">
        <v>32569</v>
      </c>
      <c r="N229" s="208">
        <v>32676</v>
      </c>
      <c r="O229" s="171">
        <f t="shared" si="21"/>
        <v>107</v>
      </c>
      <c r="Q229" s="5">
        <f>IF(H229="","",VLOOKUP(H229,LOCALIZA!B$5:H$501,7))</f>
        <v>3.2</v>
      </c>
      <c r="R229" s="46">
        <f t="shared" si="23"/>
        <v>103.8</v>
      </c>
      <c r="S229" s="209">
        <f t="shared" si="24"/>
        <v>32.4375</v>
      </c>
    </row>
    <row r="230" spans="1:19" ht="69.95" hidden="1" customHeight="1" x14ac:dyDescent="0.25">
      <c r="A230" s="172"/>
      <c r="B230" s="173">
        <v>44901</v>
      </c>
      <c r="C230" s="7"/>
      <c r="D230" s="16" t="s">
        <v>137</v>
      </c>
      <c r="E230" s="157" t="s">
        <v>1070</v>
      </c>
      <c r="F230" s="175" t="s">
        <v>74</v>
      </c>
      <c r="G230" s="47" t="s">
        <v>910</v>
      </c>
      <c r="H230" s="174" t="s">
        <v>770</v>
      </c>
      <c r="I230" s="179" t="s">
        <v>1071</v>
      </c>
      <c r="J230" s="6">
        <v>0.60416666666666663</v>
      </c>
      <c r="K230" s="6">
        <v>0.65486111111111112</v>
      </c>
      <c r="L230" s="169">
        <f t="shared" si="20"/>
        <v>5.0694444444444486E-2</v>
      </c>
      <c r="M230" s="170">
        <v>32676</v>
      </c>
      <c r="N230" s="208">
        <v>32701</v>
      </c>
      <c r="O230" s="171">
        <f t="shared" si="21"/>
        <v>25</v>
      </c>
      <c r="Q230" s="5"/>
      <c r="R230" s="46"/>
      <c r="S230" s="209"/>
    </row>
    <row r="231" spans="1:19" ht="35.1" hidden="1" customHeight="1" x14ac:dyDescent="0.25">
      <c r="A231" s="172"/>
      <c r="B231" s="173">
        <v>44902</v>
      </c>
      <c r="C231" s="7"/>
      <c r="D231" s="16" t="s">
        <v>107</v>
      </c>
      <c r="E231" s="157" t="s">
        <v>984</v>
      </c>
      <c r="F231" s="175" t="s">
        <v>136</v>
      </c>
      <c r="G231" s="47" t="s">
        <v>910</v>
      </c>
      <c r="H231" s="174" t="s">
        <v>770</v>
      </c>
      <c r="I231" s="179" t="s">
        <v>1046</v>
      </c>
      <c r="J231" s="6">
        <v>0.33333333333333331</v>
      </c>
      <c r="K231" s="6">
        <v>0.5</v>
      </c>
      <c r="L231" s="169">
        <f t="shared" si="20"/>
        <v>0.16666666666666669</v>
      </c>
      <c r="M231" s="170">
        <v>32701</v>
      </c>
      <c r="N231" s="208">
        <v>32724</v>
      </c>
      <c r="O231" s="171">
        <f t="shared" si="21"/>
        <v>23</v>
      </c>
      <c r="Q231" s="5">
        <f>IF(H231="","",VLOOKUP(H231,LOCALIZA!B$5:H$501,7))</f>
        <v>26.3</v>
      </c>
      <c r="R231" s="46">
        <f t="shared" si="23"/>
        <v>-3.3000000000000007</v>
      </c>
      <c r="S231" s="209">
        <f t="shared" si="24"/>
        <v>-0.12547528517110268</v>
      </c>
    </row>
    <row r="232" spans="1:19" ht="35.1" hidden="1" customHeight="1" x14ac:dyDescent="0.25">
      <c r="A232" s="172"/>
      <c r="B232" s="173">
        <v>44902</v>
      </c>
      <c r="C232" s="7"/>
      <c r="D232" s="16" t="s">
        <v>107</v>
      </c>
      <c r="E232" s="157" t="s">
        <v>984</v>
      </c>
      <c r="F232" s="175" t="s">
        <v>136</v>
      </c>
      <c r="G232" s="47" t="s">
        <v>910</v>
      </c>
      <c r="H232" s="174" t="s">
        <v>770</v>
      </c>
      <c r="I232" s="179" t="s">
        <v>960</v>
      </c>
      <c r="J232" s="6">
        <v>0.60416666666666663</v>
      </c>
      <c r="K232" s="6">
        <v>0.64930555555555558</v>
      </c>
      <c r="L232" s="169">
        <f t="shared" si="20"/>
        <v>4.5138888888888951E-2</v>
      </c>
      <c r="M232" s="170">
        <v>32724</v>
      </c>
      <c r="N232" s="208">
        <v>32750</v>
      </c>
      <c r="O232" s="171">
        <f t="shared" si="21"/>
        <v>26</v>
      </c>
      <c r="Q232" s="5"/>
      <c r="R232" s="46"/>
      <c r="S232" s="209"/>
    </row>
    <row r="233" spans="1:19" s="188" customFormat="1" ht="35.1" hidden="1" customHeight="1" x14ac:dyDescent="0.25">
      <c r="A233" s="181"/>
      <c r="B233" s="182">
        <v>44902</v>
      </c>
      <c r="C233" s="183"/>
      <c r="D233" s="47" t="s">
        <v>98</v>
      </c>
      <c r="E233" s="47" t="s">
        <v>98</v>
      </c>
      <c r="F233" s="175" t="str">
        <f>IF(E233="","",VLOOKUP(E233,SOLICITANTE!B$3:K$85,10))</f>
        <v>MOT - Pav. ADM - Térreo</v>
      </c>
      <c r="G233" s="47" t="s">
        <v>715</v>
      </c>
      <c r="H233" s="174" t="s">
        <v>714</v>
      </c>
      <c r="I233" s="185" t="s">
        <v>1072</v>
      </c>
      <c r="J233" s="186">
        <v>0.66666666666666663</v>
      </c>
      <c r="K233" s="186">
        <v>0.70833333333333337</v>
      </c>
      <c r="L233" s="169">
        <f t="shared" si="20"/>
        <v>4.1666666666666741E-2</v>
      </c>
      <c r="M233" s="170">
        <v>32750</v>
      </c>
      <c r="N233" s="187">
        <v>32776</v>
      </c>
      <c r="O233" s="171">
        <f t="shared" si="21"/>
        <v>26</v>
      </c>
      <c r="Q233" s="189">
        <f>IF(H233="","",VLOOKUP(H233,LOCALIZA!B$5:H$501,7))</f>
        <v>9.5</v>
      </c>
      <c r="R233" s="190">
        <f t="shared" si="23"/>
        <v>16.5</v>
      </c>
      <c r="S233" s="191">
        <f t="shared" si="24"/>
        <v>1.736842105263158</v>
      </c>
    </row>
    <row r="234" spans="1:19" ht="35.1" hidden="1" customHeight="1" x14ac:dyDescent="0.25">
      <c r="A234" s="172"/>
      <c r="B234" s="173">
        <v>44903</v>
      </c>
      <c r="C234" s="7"/>
      <c r="D234" s="16" t="s">
        <v>137</v>
      </c>
      <c r="E234" s="157" t="s">
        <v>984</v>
      </c>
      <c r="F234" s="175" t="s">
        <v>136</v>
      </c>
      <c r="G234" s="47" t="s">
        <v>910</v>
      </c>
      <c r="H234" s="174" t="s">
        <v>770</v>
      </c>
      <c r="I234" s="179" t="s">
        <v>1046</v>
      </c>
      <c r="J234" s="6">
        <v>0.33333333333333331</v>
      </c>
      <c r="K234" s="6">
        <v>0.5</v>
      </c>
      <c r="L234" s="169">
        <f t="shared" si="20"/>
        <v>0.16666666666666669</v>
      </c>
      <c r="M234" s="170">
        <v>32776</v>
      </c>
      <c r="N234" s="208">
        <v>32801</v>
      </c>
      <c r="O234" s="171">
        <f t="shared" si="21"/>
        <v>25</v>
      </c>
      <c r="Q234" s="5">
        <f>IF(H234="","",VLOOKUP(H234,LOCALIZA!B$5:H$501,7))</f>
        <v>26.3</v>
      </c>
      <c r="R234" s="46">
        <f t="shared" si="23"/>
        <v>-1.3000000000000007</v>
      </c>
      <c r="S234" s="209">
        <f t="shared" si="24"/>
        <v>-4.9429657794676833E-2</v>
      </c>
    </row>
    <row r="235" spans="1:19" ht="35.1" hidden="1" customHeight="1" x14ac:dyDescent="0.25">
      <c r="A235" s="172"/>
      <c r="B235" s="173">
        <v>44903</v>
      </c>
      <c r="C235" s="7"/>
      <c r="D235" s="16" t="s">
        <v>137</v>
      </c>
      <c r="E235" s="157" t="s">
        <v>984</v>
      </c>
      <c r="F235" s="175" t="s">
        <v>136</v>
      </c>
      <c r="G235" s="47" t="s">
        <v>910</v>
      </c>
      <c r="H235" s="174" t="s">
        <v>770</v>
      </c>
      <c r="I235" s="179" t="s">
        <v>960</v>
      </c>
      <c r="J235" s="6">
        <v>0.63541666666666663</v>
      </c>
      <c r="K235" s="6">
        <v>0.69444444444444453</v>
      </c>
      <c r="L235" s="169">
        <f t="shared" si="20"/>
        <v>5.9027777777777901E-2</v>
      </c>
      <c r="M235" s="170">
        <v>32801</v>
      </c>
      <c r="N235" s="208">
        <v>32826</v>
      </c>
      <c r="O235" s="171">
        <f t="shared" si="21"/>
        <v>25</v>
      </c>
      <c r="Q235" s="5"/>
      <c r="R235" s="46"/>
      <c r="S235" s="209"/>
    </row>
    <row r="236" spans="1:19" ht="35.1" hidden="1" customHeight="1" x14ac:dyDescent="0.25">
      <c r="A236" s="172"/>
      <c r="B236" s="173">
        <v>44904</v>
      </c>
      <c r="C236" s="7"/>
      <c r="D236" s="16" t="s">
        <v>137</v>
      </c>
      <c r="E236" s="157" t="s">
        <v>24</v>
      </c>
      <c r="F236" s="175" t="s">
        <v>1041</v>
      </c>
      <c r="G236" s="47" t="s">
        <v>526</v>
      </c>
      <c r="H236" s="174" t="s">
        <v>716</v>
      </c>
      <c r="I236" s="179" t="s">
        <v>1073</v>
      </c>
      <c r="J236" s="6">
        <v>0.42708333333333331</v>
      </c>
      <c r="K236" s="6">
        <v>0.53125</v>
      </c>
      <c r="L236" s="169">
        <f t="shared" si="20"/>
        <v>0.10416666666666669</v>
      </c>
      <c r="M236" s="170">
        <v>32826</v>
      </c>
      <c r="N236" s="208">
        <v>32875</v>
      </c>
      <c r="O236" s="171">
        <f t="shared" si="21"/>
        <v>49</v>
      </c>
      <c r="Q236" s="5"/>
      <c r="R236" s="46"/>
      <c r="S236" s="209"/>
    </row>
    <row r="237" spans="1:19" ht="35.1" hidden="1" customHeight="1" x14ac:dyDescent="0.25">
      <c r="A237" s="172"/>
      <c r="B237" s="173">
        <v>44904</v>
      </c>
      <c r="C237" s="7"/>
      <c r="D237" s="16" t="s">
        <v>137</v>
      </c>
      <c r="E237" s="157" t="s">
        <v>984</v>
      </c>
      <c r="F237" s="175" t="s">
        <v>136</v>
      </c>
      <c r="G237" s="47" t="s">
        <v>910</v>
      </c>
      <c r="H237" s="174" t="s">
        <v>770</v>
      </c>
      <c r="I237" s="179" t="s">
        <v>1046</v>
      </c>
      <c r="J237" s="6">
        <v>0.58333333333333337</v>
      </c>
      <c r="K237" s="6">
        <v>0.67708333333333337</v>
      </c>
      <c r="L237" s="169">
        <f t="shared" si="20"/>
        <v>9.375E-2</v>
      </c>
      <c r="M237" s="170">
        <v>32875</v>
      </c>
      <c r="N237" s="208">
        <v>32901</v>
      </c>
      <c r="O237" s="171">
        <f t="shared" si="21"/>
        <v>26</v>
      </c>
      <c r="Q237" s="5"/>
      <c r="R237" s="46"/>
      <c r="S237" s="209"/>
    </row>
    <row r="238" spans="1:19" ht="69.95" hidden="1" customHeight="1" x14ac:dyDescent="0.25">
      <c r="A238" s="172"/>
      <c r="B238" s="173">
        <v>44907</v>
      </c>
      <c r="C238" s="7"/>
      <c r="D238" s="16" t="s">
        <v>137</v>
      </c>
      <c r="E238" s="157" t="s">
        <v>984</v>
      </c>
      <c r="F238" s="175" t="s">
        <v>136</v>
      </c>
      <c r="G238" s="16" t="s">
        <v>213</v>
      </c>
      <c r="H238" s="174" t="s">
        <v>213</v>
      </c>
      <c r="I238" s="179" t="s">
        <v>1074</v>
      </c>
      <c r="J238" s="6">
        <v>0.33333333333333331</v>
      </c>
      <c r="K238" s="6">
        <v>0.5</v>
      </c>
      <c r="L238" s="169">
        <f t="shared" si="20"/>
        <v>0.16666666666666669</v>
      </c>
      <c r="M238" s="170">
        <v>32901</v>
      </c>
      <c r="N238" s="208">
        <v>32956</v>
      </c>
      <c r="O238" s="171">
        <f t="shared" si="21"/>
        <v>55</v>
      </c>
      <c r="Q238" s="5">
        <f>IF(H238="","",VLOOKUP(H238,LOCALIZA!B$5:H$501,7))</f>
        <v>3.2</v>
      </c>
      <c r="R238" s="46">
        <f t="shared" si="23"/>
        <v>51.8</v>
      </c>
      <c r="S238" s="209">
        <f t="shared" si="24"/>
        <v>16.187499999999996</v>
      </c>
    </row>
    <row r="239" spans="1:19" ht="35.1" hidden="1" customHeight="1" x14ac:dyDescent="0.25">
      <c r="A239" s="172"/>
      <c r="B239" s="173">
        <v>44907</v>
      </c>
      <c r="C239" s="7"/>
      <c r="D239" s="16" t="s">
        <v>137</v>
      </c>
      <c r="E239" s="157" t="s">
        <v>917</v>
      </c>
      <c r="F239" s="175" t="s">
        <v>136</v>
      </c>
      <c r="G239" s="47" t="s">
        <v>910</v>
      </c>
      <c r="H239" s="174" t="s">
        <v>770</v>
      </c>
      <c r="I239" s="179" t="s">
        <v>977</v>
      </c>
      <c r="J239" s="6">
        <v>0.64583333333333337</v>
      </c>
      <c r="K239" s="6">
        <v>0.70833333333333337</v>
      </c>
      <c r="L239" s="169">
        <f t="shared" si="20"/>
        <v>6.25E-2</v>
      </c>
      <c r="M239" s="170">
        <f t="shared" si="22"/>
        <v>32956</v>
      </c>
      <c r="N239" s="163">
        <v>32979</v>
      </c>
      <c r="O239" s="171">
        <f t="shared" si="21"/>
        <v>23</v>
      </c>
      <c r="Q239" s="5">
        <f>IF(H239="","",VLOOKUP(H239,LOCALIZA!B$5:H$501,7))</f>
        <v>26.3</v>
      </c>
      <c r="R239" s="46">
        <f t="shared" si="23"/>
        <v>-3.3000000000000007</v>
      </c>
      <c r="S239" s="168">
        <f t="shared" si="24"/>
        <v>-0.12547528517110268</v>
      </c>
    </row>
    <row r="240" spans="1:19" ht="35.1" hidden="1" customHeight="1" x14ac:dyDescent="0.25">
      <c r="A240" s="172"/>
      <c r="B240" s="173">
        <v>44908</v>
      </c>
      <c r="C240" s="7"/>
      <c r="D240" s="16" t="s">
        <v>137</v>
      </c>
      <c r="E240" s="157" t="s">
        <v>917</v>
      </c>
      <c r="F240" s="175" t="s">
        <v>136</v>
      </c>
      <c r="G240" s="47" t="s">
        <v>910</v>
      </c>
      <c r="H240" s="174" t="s">
        <v>770</v>
      </c>
      <c r="I240" s="179" t="s">
        <v>960</v>
      </c>
      <c r="J240" s="6">
        <v>0.52083333333333337</v>
      </c>
      <c r="K240" s="6">
        <v>0.60416666666666663</v>
      </c>
      <c r="L240" s="169">
        <f t="shared" si="20"/>
        <v>8.3333333333333259E-2</v>
      </c>
      <c r="M240" s="170">
        <f t="shared" si="22"/>
        <v>32979</v>
      </c>
      <c r="N240" s="163">
        <v>33002</v>
      </c>
      <c r="O240" s="171">
        <f t="shared" si="21"/>
        <v>23</v>
      </c>
      <c r="Q240" s="5">
        <f>IF(H240="","",VLOOKUP(H240,LOCALIZA!B$5:H$501,7))</f>
        <v>26.3</v>
      </c>
      <c r="R240" s="46">
        <f t="shared" si="23"/>
        <v>-3.3000000000000007</v>
      </c>
      <c r="S240" s="168">
        <f t="shared" si="24"/>
        <v>-0.12547528517110268</v>
      </c>
    </row>
    <row r="241" spans="1:19" ht="35.1" hidden="1" customHeight="1" x14ac:dyDescent="0.25">
      <c r="A241" s="172"/>
      <c r="B241" s="173">
        <v>44911</v>
      </c>
      <c r="C241" s="7"/>
      <c r="D241" s="16" t="s">
        <v>137</v>
      </c>
      <c r="E241" s="157" t="s">
        <v>995</v>
      </c>
      <c r="F241" s="175" t="s">
        <v>970</v>
      </c>
      <c r="G241" s="47" t="s">
        <v>910</v>
      </c>
      <c r="H241" s="174" t="s">
        <v>770</v>
      </c>
      <c r="I241" s="178" t="s">
        <v>1024</v>
      </c>
      <c r="J241" s="6">
        <v>0.45833333333333331</v>
      </c>
      <c r="K241" s="6">
        <v>0.58333333333333337</v>
      </c>
      <c r="L241" s="169">
        <f t="shared" si="20"/>
        <v>0.12500000000000006</v>
      </c>
      <c r="M241" s="170">
        <f t="shared" si="22"/>
        <v>33002</v>
      </c>
      <c r="N241" s="163">
        <v>33032</v>
      </c>
      <c r="O241" s="171">
        <f t="shared" si="21"/>
        <v>30</v>
      </c>
      <c r="Q241" s="5">
        <f>IF(H241="","",VLOOKUP(H241,LOCALIZA!B$5:H$501,7))</f>
        <v>26.3</v>
      </c>
      <c r="R241" s="46">
        <f t="shared" si="23"/>
        <v>3.6999999999999993</v>
      </c>
      <c r="S241" s="168">
        <f t="shared" si="24"/>
        <v>0.14068441064638781</v>
      </c>
    </row>
    <row r="242" spans="1:19" ht="35.1" hidden="1" customHeight="1" x14ac:dyDescent="0.25">
      <c r="A242" s="172"/>
      <c r="B242" s="173">
        <v>44914</v>
      </c>
      <c r="C242" s="7"/>
      <c r="D242" s="16" t="s">
        <v>137</v>
      </c>
      <c r="E242" s="157" t="s">
        <v>995</v>
      </c>
      <c r="F242" s="175" t="s">
        <v>970</v>
      </c>
      <c r="G242" s="47" t="s">
        <v>910</v>
      </c>
      <c r="H242" s="174" t="s">
        <v>770</v>
      </c>
      <c r="I242" s="178" t="s">
        <v>1025</v>
      </c>
      <c r="J242" s="6">
        <v>0.47916666666666669</v>
      </c>
      <c r="K242" s="6">
        <v>0.60416666666666663</v>
      </c>
      <c r="L242" s="169">
        <f t="shared" si="20"/>
        <v>0.12499999999999994</v>
      </c>
      <c r="M242" s="170">
        <f t="shared" si="22"/>
        <v>33032</v>
      </c>
      <c r="N242" s="163">
        <v>33062</v>
      </c>
      <c r="O242" s="171">
        <f t="shared" si="21"/>
        <v>30</v>
      </c>
      <c r="Q242" s="5">
        <f>IF(H242="","",VLOOKUP(H242,LOCALIZA!B$5:H$501,7))</f>
        <v>26.3</v>
      </c>
      <c r="R242" s="46">
        <f t="shared" si="23"/>
        <v>3.6999999999999993</v>
      </c>
      <c r="S242" s="168">
        <f t="shared" si="24"/>
        <v>0.14068441064638781</v>
      </c>
    </row>
    <row r="243" spans="1:19" s="188" customFormat="1" ht="35.1" hidden="1" customHeight="1" x14ac:dyDescent="0.25">
      <c r="A243" s="181"/>
      <c r="B243" s="182">
        <v>44914</v>
      </c>
      <c r="C243" s="183"/>
      <c r="D243" s="47" t="s">
        <v>137</v>
      </c>
      <c r="E243" s="47" t="s">
        <v>912</v>
      </c>
      <c r="F243" s="174" t="s">
        <v>0</v>
      </c>
      <c r="G243" s="47" t="s">
        <v>911</v>
      </c>
      <c r="H243" s="174" t="s">
        <v>680</v>
      </c>
      <c r="I243" s="47" t="s">
        <v>1030</v>
      </c>
      <c r="J243" s="186">
        <v>0.66666666666666663</v>
      </c>
      <c r="K243" s="186">
        <v>0.69444444444444453</v>
      </c>
      <c r="L243" s="169">
        <f t="shared" si="20"/>
        <v>2.7777777777777901E-2</v>
      </c>
      <c r="M243" s="170">
        <f t="shared" si="22"/>
        <v>33062</v>
      </c>
      <c r="N243" s="187">
        <v>33067</v>
      </c>
      <c r="O243" s="171">
        <f t="shared" si="21"/>
        <v>5</v>
      </c>
      <c r="Q243" s="189">
        <f>IF(H243="","",VLOOKUP(H243,LOCALIZA!B$5:H$501,7))</f>
        <v>4.2</v>
      </c>
      <c r="R243" s="190">
        <f t="shared" si="23"/>
        <v>0.79999999999999982</v>
      </c>
      <c r="S243" s="191">
        <f t="shared" si="24"/>
        <v>0.19047619047619044</v>
      </c>
    </row>
    <row r="244" spans="1:19" s="215" customFormat="1" ht="60" hidden="1" customHeight="1" x14ac:dyDescent="0.25">
      <c r="A244" s="210"/>
      <c r="B244" s="211">
        <v>44915</v>
      </c>
      <c r="C244" s="212"/>
      <c r="D244" s="213" t="s">
        <v>137</v>
      </c>
      <c r="E244" s="213" t="s">
        <v>917</v>
      </c>
      <c r="F244" s="175" t="s">
        <v>136</v>
      </c>
      <c r="G244" s="213" t="s">
        <v>241</v>
      </c>
      <c r="H244" s="174" t="s">
        <v>241</v>
      </c>
      <c r="I244" s="218" t="s">
        <v>1075</v>
      </c>
      <c r="J244" s="214">
        <v>0.33333333333333331</v>
      </c>
      <c r="K244" s="214">
        <v>0.55555555555555558</v>
      </c>
      <c r="L244" s="169">
        <f t="shared" si="20"/>
        <v>0.22222222222222227</v>
      </c>
      <c r="M244" s="170">
        <f t="shared" si="22"/>
        <v>33067</v>
      </c>
      <c r="N244" s="208">
        <v>33177</v>
      </c>
      <c r="O244" s="171">
        <f t="shared" si="21"/>
        <v>110</v>
      </c>
      <c r="Q244" s="216">
        <f>IF(H244="","",VLOOKUP(H244,LOCALIZA!B$5:H$501,7))</f>
        <v>25.2</v>
      </c>
      <c r="R244" s="217">
        <f t="shared" si="23"/>
        <v>84.8</v>
      </c>
      <c r="S244" s="209">
        <f t="shared" si="24"/>
        <v>3.3650793650793651</v>
      </c>
    </row>
    <row r="245" spans="1:19" ht="35.1" hidden="1" customHeight="1" x14ac:dyDescent="0.25">
      <c r="A245" s="172"/>
      <c r="B245" s="173">
        <v>44915</v>
      </c>
      <c r="C245" s="7"/>
      <c r="D245" s="16" t="s">
        <v>107</v>
      </c>
      <c r="E245" s="157" t="s">
        <v>1047</v>
      </c>
      <c r="F245" s="175" t="s">
        <v>136</v>
      </c>
      <c r="G245" s="47" t="s">
        <v>565</v>
      </c>
      <c r="H245" s="174" t="s">
        <v>707</v>
      </c>
      <c r="I245" s="179" t="s">
        <v>1026</v>
      </c>
      <c r="J245" s="6">
        <v>0.61458333333333337</v>
      </c>
      <c r="K245" s="6">
        <v>0.66666666666666663</v>
      </c>
      <c r="L245" s="169">
        <f t="shared" si="20"/>
        <v>5.2083333333333259E-2</v>
      </c>
      <c r="M245" s="170">
        <f t="shared" si="22"/>
        <v>33177</v>
      </c>
      <c r="N245" s="163">
        <v>33196</v>
      </c>
      <c r="O245" s="171">
        <f t="shared" si="21"/>
        <v>19</v>
      </c>
      <c r="Q245" s="5">
        <f>IF(H245="","",VLOOKUP(H245,LOCALIZA!B$5:H$501,7))</f>
        <v>17.899999999999999</v>
      </c>
      <c r="R245" s="46">
        <f t="shared" si="23"/>
        <v>1.1000000000000014</v>
      </c>
      <c r="S245" s="168">
        <f t="shared" si="24"/>
        <v>6.1452513966480528E-2</v>
      </c>
    </row>
    <row r="246" spans="1:19" ht="35.1" hidden="1" customHeight="1" x14ac:dyDescent="0.25">
      <c r="A246" s="172"/>
      <c r="B246" s="173">
        <v>44915</v>
      </c>
      <c r="C246" s="7"/>
      <c r="D246" s="16" t="s">
        <v>137</v>
      </c>
      <c r="E246" s="157" t="s">
        <v>972</v>
      </c>
      <c r="F246" s="175" t="s">
        <v>970</v>
      </c>
      <c r="G246" s="47" t="s">
        <v>910</v>
      </c>
      <c r="H246" s="174" t="s">
        <v>770</v>
      </c>
      <c r="I246" s="176" t="s">
        <v>973</v>
      </c>
      <c r="J246" s="6">
        <v>0.67013888888888884</v>
      </c>
      <c r="K246" s="6">
        <v>0.71527777777777779</v>
      </c>
      <c r="L246" s="169">
        <f t="shared" si="20"/>
        <v>4.5138888888888951E-2</v>
      </c>
      <c r="M246" s="170">
        <f t="shared" si="22"/>
        <v>33196</v>
      </c>
      <c r="N246" s="163">
        <v>33220</v>
      </c>
      <c r="O246" s="171">
        <f t="shared" si="21"/>
        <v>24</v>
      </c>
      <c r="Q246" s="5">
        <f>IF(H246="","",VLOOKUP(H246,LOCALIZA!B$5:H$501,7))</f>
        <v>26.3</v>
      </c>
      <c r="R246" s="46">
        <f t="shared" si="23"/>
        <v>-2.3000000000000007</v>
      </c>
      <c r="S246" s="168">
        <f t="shared" si="24"/>
        <v>-8.745247148288976E-2</v>
      </c>
    </row>
    <row r="247" spans="1:19" ht="35.1" hidden="1" customHeight="1" x14ac:dyDescent="0.25">
      <c r="A247" s="172"/>
      <c r="B247" s="173">
        <v>44916</v>
      </c>
      <c r="C247" s="7"/>
      <c r="D247" s="16" t="s">
        <v>107</v>
      </c>
      <c r="E247" s="157" t="s">
        <v>984</v>
      </c>
      <c r="F247" s="175" t="s">
        <v>136</v>
      </c>
      <c r="G247" s="47" t="s">
        <v>910</v>
      </c>
      <c r="H247" s="174" t="s">
        <v>770</v>
      </c>
      <c r="I247" s="179" t="s">
        <v>960</v>
      </c>
      <c r="J247" s="6">
        <v>0.5</v>
      </c>
      <c r="K247" s="6">
        <v>0.625</v>
      </c>
      <c r="L247" s="169">
        <f t="shared" si="20"/>
        <v>0.125</v>
      </c>
      <c r="M247" s="170">
        <f t="shared" si="22"/>
        <v>33220</v>
      </c>
      <c r="N247" s="163">
        <v>33243</v>
      </c>
      <c r="O247" s="171">
        <f t="shared" si="21"/>
        <v>23</v>
      </c>
      <c r="Q247" s="5">
        <f>IF(H247="","",VLOOKUP(H247,LOCALIZA!B$5:H$501,7))</f>
        <v>26.3</v>
      </c>
      <c r="R247" s="46">
        <f t="shared" si="23"/>
        <v>-3.3000000000000007</v>
      </c>
      <c r="S247" s="168">
        <f t="shared" si="24"/>
        <v>-0.12547528517110268</v>
      </c>
    </row>
    <row r="248" spans="1:19" ht="35.1" hidden="1" customHeight="1" x14ac:dyDescent="0.25">
      <c r="A248" s="172"/>
      <c r="B248" s="173"/>
      <c r="C248" s="7"/>
      <c r="D248" s="16"/>
      <c r="E248" s="157"/>
      <c r="F248" s="175" t="str">
        <f>IF(E248="","",VLOOKUP(E248,SOLICITANTE!B$3:K$85,10))</f>
        <v/>
      </c>
      <c r="G248" s="47"/>
      <c r="H248" s="174"/>
      <c r="I248" s="16"/>
      <c r="J248" s="6"/>
      <c r="K248" s="6"/>
      <c r="L248" s="169" t="str">
        <f t="shared" si="20"/>
        <v/>
      </c>
      <c r="M248" s="170">
        <f t="shared" si="22"/>
        <v>33243</v>
      </c>
      <c r="N248" s="163"/>
      <c r="O248" s="171" t="str">
        <f t="shared" si="21"/>
        <v/>
      </c>
      <c r="Q248" s="5" t="str">
        <f>IF(H248="","",VLOOKUP(H248,LOCALIZA!B$5:H$501,7))</f>
        <v/>
      </c>
      <c r="R248" s="46" t="str">
        <f t="shared" si="23"/>
        <v/>
      </c>
      <c r="S248" s="168" t="str">
        <f t="shared" si="24"/>
        <v/>
      </c>
    </row>
    <row r="249" spans="1:19" ht="35.1" hidden="1" customHeight="1" x14ac:dyDescent="0.25">
      <c r="A249" s="172"/>
      <c r="B249" s="173"/>
      <c r="C249" s="7"/>
      <c r="D249" s="16"/>
      <c r="E249" s="157"/>
      <c r="F249" s="175" t="str">
        <f>IF(E249="","",VLOOKUP(E249,SOLICITANTE!B$3:K$85,10))</f>
        <v/>
      </c>
      <c r="G249" s="47"/>
      <c r="H249" s="174"/>
      <c r="I249" s="16"/>
      <c r="J249" s="6"/>
      <c r="K249" s="6"/>
      <c r="L249" s="169" t="str">
        <f t="shared" si="20"/>
        <v/>
      </c>
      <c r="M249" s="170">
        <f t="shared" si="22"/>
        <v>0</v>
      </c>
      <c r="N249" s="163"/>
      <c r="O249" s="171" t="str">
        <f t="shared" si="21"/>
        <v/>
      </c>
      <c r="Q249" s="5" t="str">
        <f>IF(H249="","",VLOOKUP(H249,LOCALIZA!B$5:H$501,7))</f>
        <v/>
      </c>
      <c r="R249" s="46" t="str">
        <f t="shared" si="23"/>
        <v/>
      </c>
      <c r="S249" s="168" t="str">
        <f t="shared" si="24"/>
        <v/>
      </c>
    </row>
    <row r="250" spans="1:19" ht="35.1" hidden="1" customHeight="1" x14ac:dyDescent="0.25">
      <c r="A250" s="172"/>
      <c r="B250" s="173"/>
      <c r="C250" s="7"/>
      <c r="D250" s="16"/>
      <c r="E250" s="157"/>
      <c r="F250" s="175" t="str">
        <f>IF(E250="","",VLOOKUP(E250,SOLICITANTE!B$3:K$85,10))</f>
        <v/>
      </c>
      <c r="G250" s="47"/>
      <c r="H250" s="174"/>
      <c r="I250" s="16"/>
      <c r="J250" s="6"/>
      <c r="K250" s="6"/>
      <c r="L250" s="169" t="str">
        <f t="shared" si="20"/>
        <v/>
      </c>
      <c r="M250" s="170">
        <f t="shared" si="22"/>
        <v>0</v>
      </c>
      <c r="N250" s="163"/>
      <c r="O250" s="171" t="str">
        <f t="shared" si="21"/>
        <v/>
      </c>
      <c r="Q250" s="5" t="str">
        <f>IF(H250="","",VLOOKUP(H250,LOCALIZA!B$5:H$501,7))</f>
        <v/>
      </c>
      <c r="R250" s="46" t="str">
        <f t="shared" si="23"/>
        <v/>
      </c>
      <c r="S250" s="168" t="str">
        <f t="shared" si="24"/>
        <v/>
      </c>
    </row>
    <row r="251" spans="1:19" ht="35.1" hidden="1" customHeight="1" x14ac:dyDescent="0.25">
      <c r="A251" s="172"/>
      <c r="B251" s="173"/>
      <c r="C251" s="7"/>
      <c r="D251" s="16"/>
      <c r="E251" s="157"/>
      <c r="F251" s="175" t="str">
        <f>IF(E251="","",VLOOKUP(E251,SOLICITANTE!B$3:K$85,10))</f>
        <v/>
      </c>
      <c r="G251" s="47"/>
      <c r="H251" s="174"/>
      <c r="I251" s="16"/>
      <c r="J251" s="6"/>
      <c r="K251" s="6"/>
      <c r="L251" s="169" t="str">
        <f t="shared" si="20"/>
        <v/>
      </c>
      <c r="M251" s="170">
        <f t="shared" si="22"/>
        <v>0</v>
      </c>
      <c r="N251" s="163"/>
      <c r="O251" s="171" t="str">
        <f t="shared" si="21"/>
        <v/>
      </c>
      <c r="Q251" s="5" t="str">
        <f>IF(H251="","",VLOOKUP(H251,LOCALIZA!B$5:H$501,7))</f>
        <v/>
      </c>
      <c r="R251" s="46" t="str">
        <f t="shared" si="23"/>
        <v/>
      </c>
      <c r="S251" s="168" t="str">
        <f t="shared" si="24"/>
        <v/>
      </c>
    </row>
    <row r="252" spans="1:19" ht="35.1" hidden="1" customHeight="1" x14ac:dyDescent="0.25">
      <c r="A252" s="172"/>
      <c r="B252" s="173"/>
      <c r="C252" s="7"/>
      <c r="D252" s="16"/>
      <c r="E252" s="157"/>
      <c r="F252" s="175" t="str">
        <f>IF(E252="","",VLOOKUP(E252,SOLICITANTE!B$3:K$85,10))</f>
        <v/>
      </c>
      <c r="G252" s="47"/>
      <c r="H252" s="174"/>
      <c r="I252" s="16"/>
      <c r="J252" s="6"/>
      <c r="K252" s="6"/>
      <c r="L252" s="169" t="str">
        <f t="shared" si="20"/>
        <v/>
      </c>
      <c r="M252" s="170">
        <f t="shared" si="22"/>
        <v>0</v>
      </c>
      <c r="N252" s="163"/>
      <c r="O252" s="171" t="str">
        <f t="shared" si="21"/>
        <v/>
      </c>
      <c r="Q252" s="5" t="str">
        <f>IF(H252="","",VLOOKUP(H252,LOCALIZA!B$5:H$501,7))</f>
        <v/>
      </c>
      <c r="R252" s="46" t="str">
        <f t="shared" si="23"/>
        <v/>
      </c>
      <c r="S252" s="168" t="str">
        <f t="shared" si="24"/>
        <v/>
      </c>
    </row>
    <row r="253" spans="1:19" ht="35.1" hidden="1" customHeight="1" x14ac:dyDescent="0.25">
      <c r="A253" s="172"/>
      <c r="B253" s="173"/>
      <c r="C253" s="7"/>
      <c r="D253" s="16"/>
      <c r="E253" s="157"/>
      <c r="F253" s="175" t="str">
        <f>IF(E253="","",VLOOKUP(E253,SOLICITANTE!B$3:K$85,10))</f>
        <v/>
      </c>
      <c r="G253" s="47"/>
      <c r="H253" s="174"/>
      <c r="I253" s="16"/>
      <c r="J253" s="6"/>
      <c r="K253" s="6"/>
      <c r="L253" s="169" t="str">
        <f t="shared" si="20"/>
        <v/>
      </c>
      <c r="M253" s="170">
        <f t="shared" si="22"/>
        <v>0</v>
      </c>
      <c r="N253" s="163"/>
      <c r="O253" s="171" t="str">
        <f t="shared" si="21"/>
        <v/>
      </c>
      <c r="Q253" s="5" t="str">
        <f>IF(H253="","",VLOOKUP(H253,LOCALIZA!B$5:H$501,7))</f>
        <v/>
      </c>
      <c r="R253" s="46" t="str">
        <f t="shared" si="23"/>
        <v/>
      </c>
      <c r="S253" s="168" t="str">
        <f t="shared" si="24"/>
        <v/>
      </c>
    </row>
    <row r="254" spans="1:19" ht="35.1" hidden="1" customHeight="1" x14ac:dyDescent="0.25">
      <c r="A254" s="172"/>
      <c r="B254" s="173"/>
      <c r="C254" s="7"/>
      <c r="D254" s="16"/>
      <c r="E254" s="157"/>
      <c r="F254" s="175" t="str">
        <f>IF(E254="","",VLOOKUP(E254,SOLICITANTE!B$3:K$85,10))</f>
        <v/>
      </c>
      <c r="G254" s="47"/>
      <c r="H254" s="174"/>
      <c r="I254" s="16"/>
      <c r="J254" s="6"/>
      <c r="K254" s="6"/>
      <c r="L254" s="169" t="str">
        <f t="shared" si="20"/>
        <v/>
      </c>
      <c r="M254" s="170">
        <f t="shared" si="22"/>
        <v>0</v>
      </c>
      <c r="N254" s="163"/>
      <c r="O254" s="171" t="str">
        <f t="shared" si="21"/>
        <v/>
      </c>
      <c r="Q254" s="5" t="str">
        <f>IF(H254="","",VLOOKUP(H254,LOCALIZA!B$5:H$501,7))</f>
        <v/>
      </c>
      <c r="R254" s="46" t="str">
        <f t="shared" si="23"/>
        <v/>
      </c>
      <c r="S254" s="168" t="str">
        <f t="shared" si="24"/>
        <v/>
      </c>
    </row>
    <row r="255" spans="1:19" ht="35.1" hidden="1" customHeight="1" x14ac:dyDescent="0.25">
      <c r="A255" s="172"/>
      <c r="B255" s="173"/>
      <c r="C255" s="7"/>
      <c r="D255" s="16"/>
      <c r="E255" s="157"/>
      <c r="F255" s="175" t="str">
        <f>IF(E255="","",VLOOKUP(E255,SOLICITANTE!B$3:K$85,10))</f>
        <v/>
      </c>
      <c r="G255" s="47"/>
      <c r="H255" s="174"/>
      <c r="I255" s="16"/>
      <c r="J255" s="6"/>
      <c r="K255" s="6"/>
      <c r="L255" s="169" t="str">
        <f t="shared" si="20"/>
        <v/>
      </c>
      <c r="M255" s="170">
        <f t="shared" si="22"/>
        <v>0</v>
      </c>
      <c r="N255" s="163"/>
      <c r="O255" s="171" t="str">
        <f t="shared" si="21"/>
        <v/>
      </c>
      <c r="Q255" s="5" t="str">
        <f>IF(H255="","",VLOOKUP(H255,LOCALIZA!B$5:H$501,7))</f>
        <v/>
      </c>
      <c r="R255" s="46" t="str">
        <f t="shared" si="23"/>
        <v/>
      </c>
      <c r="S255" s="168" t="str">
        <f t="shared" si="24"/>
        <v/>
      </c>
    </row>
    <row r="256" spans="1:19" ht="35.1" hidden="1" customHeight="1" x14ac:dyDescent="0.25">
      <c r="A256" s="172"/>
      <c r="B256" s="173"/>
      <c r="C256" s="7"/>
      <c r="D256" s="16"/>
      <c r="E256" s="157"/>
      <c r="F256" s="175" t="str">
        <f>IF(E256="","",VLOOKUP(E256,SOLICITANTE!B$3:K$85,10))</f>
        <v/>
      </c>
      <c r="G256" s="47"/>
      <c r="H256" s="174"/>
      <c r="I256" s="16"/>
      <c r="J256" s="6"/>
      <c r="K256" s="6"/>
      <c r="L256" s="169" t="str">
        <f t="shared" si="20"/>
        <v/>
      </c>
      <c r="M256" s="170">
        <f t="shared" si="22"/>
        <v>0</v>
      </c>
      <c r="N256" s="163"/>
      <c r="O256" s="171" t="str">
        <f t="shared" si="21"/>
        <v/>
      </c>
      <c r="Q256" s="5" t="str">
        <f>IF(H256="","",VLOOKUP(H256,LOCALIZA!B$5:H$501,7))</f>
        <v/>
      </c>
      <c r="R256" s="46" t="str">
        <f t="shared" si="23"/>
        <v/>
      </c>
      <c r="S256" s="168" t="str">
        <f t="shared" si="24"/>
        <v/>
      </c>
    </row>
    <row r="257" spans="1:19" ht="35.1" hidden="1" customHeight="1" x14ac:dyDescent="0.25">
      <c r="A257" s="172"/>
      <c r="B257" s="173"/>
      <c r="C257" s="7"/>
      <c r="D257" s="16"/>
      <c r="E257" s="157"/>
      <c r="F257" s="175" t="str">
        <f>IF(E257="","",VLOOKUP(E257,SOLICITANTE!B$3:K$85,10))</f>
        <v/>
      </c>
      <c r="G257" s="47"/>
      <c r="H257" s="174"/>
      <c r="I257" s="16"/>
      <c r="J257" s="6"/>
      <c r="K257" s="6"/>
      <c r="L257" s="169" t="str">
        <f t="shared" si="20"/>
        <v/>
      </c>
      <c r="M257" s="170">
        <f t="shared" si="22"/>
        <v>0</v>
      </c>
      <c r="N257" s="163"/>
      <c r="O257" s="171" t="str">
        <f t="shared" si="21"/>
        <v/>
      </c>
      <c r="Q257" s="5" t="str">
        <f>IF(H257="","",VLOOKUP(H257,LOCALIZA!B$5:H$501,7))</f>
        <v/>
      </c>
      <c r="R257" s="46" t="str">
        <f t="shared" si="23"/>
        <v/>
      </c>
      <c r="S257" s="168" t="str">
        <f t="shared" si="24"/>
        <v/>
      </c>
    </row>
    <row r="258" spans="1:19" ht="35.1" hidden="1" customHeight="1" x14ac:dyDescent="0.25">
      <c r="A258" s="172"/>
      <c r="B258" s="173"/>
      <c r="C258" s="7"/>
      <c r="D258" s="16"/>
      <c r="E258" s="157"/>
      <c r="F258" s="175" t="str">
        <f>IF(E258="","",VLOOKUP(E258,SOLICITANTE!B$3:K$85,10))</f>
        <v/>
      </c>
      <c r="G258" s="47"/>
      <c r="H258" s="174"/>
      <c r="I258" s="16"/>
      <c r="J258" s="6"/>
      <c r="K258" s="6"/>
      <c r="L258" s="169" t="str">
        <f t="shared" si="20"/>
        <v/>
      </c>
      <c r="M258" s="170">
        <f t="shared" si="22"/>
        <v>0</v>
      </c>
      <c r="N258" s="163"/>
      <c r="O258" s="171" t="str">
        <f t="shared" si="21"/>
        <v/>
      </c>
      <c r="Q258" s="5" t="str">
        <f>IF(H258="","",VLOOKUP(H258,LOCALIZA!B$5:H$501,7))</f>
        <v/>
      </c>
      <c r="R258" s="46" t="str">
        <f t="shared" si="23"/>
        <v/>
      </c>
      <c r="S258" s="168" t="str">
        <f t="shared" si="24"/>
        <v/>
      </c>
    </row>
    <row r="259" spans="1:19" ht="35.1" hidden="1" customHeight="1" x14ac:dyDescent="0.25">
      <c r="A259" s="172"/>
      <c r="B259" s="173"/>
      <c r="C259" s="7"/>
      <c r="D259" s="16"/>
      <c r="E259" s="157"/>
      <c r="F259" s="175" t="str">
        <f>IF(E259="","",VLOOKUP(E259,SOLICITANTE!B$3:K$85,10))</f>
        <v/>
      </c>
      <c r="G259" s="47"/>
      <c r="H259" s="174"/>
      <c r="I259" s="16"/>
      <c r="J259" s="6"/>
      <c r="K259" s="6"/>
      <c r="L259" s="169" t="str">
        <f t="shared" si="20"/>
        <v/>
      </c>
      <c r="M259" s="170">
        <f t="shared" si="22"/>
        <v>0</v>
      </c>
      <c r="N259" s="163"/>
      <c r="O259" s="171" t="str">
        <f t="shared" si="21"/>
        <v/>
      </c>
      <c r="Q259" s="5" t="str">
        <f>IF(H259="","",VLOOKUP(H259,LOCALIZA!B$5:H$501,7))</f>
        <v/>
      </c>
      <c r="R259" s="46" t="str">
        <f t="shared" si="23"/>
        <v/>
      </c>
      <c r="S259" s="168" t="str">
        <f t="shared" si="24"/>
        <v/>
      </c>
    </row>
    <row r="260" spans="1:19" ht="35.1" hidden="1" customHeight="1" x14ac:dyDescent="0.25">
      <c r="A260" s="172"/>
      <c r="B260" s="173"/>
      <c r="C260" s="7"/>
      <c r="D260" s="16"/>
      <c r="E260" s="157"/>
      <c r="F260" s="175" t="str">
        <f>IF(E260="","",VLOOKUP(E260,SOLICITANTE!B$3:K$85,10))</f>
        <v/>
      </c>
      <c r="G260" s="47"/>
      <c r="H260" s="174"/>
      <c r="I260" s="16"/>
      <c r="J260" s="6"/>
      <c r="K260" s="6"/>
      <c r="L260" s="169" t="str">
        <f t="shared" si="20"/>
        <v/>
      </c>
      <c r="M260" s="170">
        <f t="shared" si="22"/>
        <v>0</v>
      </c>
      <c r="N260" s="163"/>
      <c r="O260" s="171" t="str">
        <f t="shared" si="21"/>
        <v/>
      </c>
      <c r="Q260" s="5" t="str">
        <f>IF(H260="","",VLOOKUP(H260,LOCALIZA!B$5:H$501,7))</f>
        <v/>
      </c>
      <c r="R260" s="46" t="str">
        <f t="shared" si="23"/>
        <v/>
      </c>
      <c r="S260" s="168" t="str">
        <f t="shared" si="24"/>
        <v/>
      </c>
    </row>
    <row r="261" spans="1:19" ht="35.1" hidden="1" customHeight="1" x14ac:dyDescent="0.25">
      <c r="A261" s="172"/>
      <c r="B261" s="173"/>
      <c r="C261" s="7"/>
      <c r="D261" s="16"/>
      <c r="E261" s="157"/>
      <c r="F261" s="175" t="str">
        <f>IF(E261="","",VLOOKUP(E261,SOLICITANTE!B$3:K$85,10))</f>
        <v/>
      </c>
      <c r="G261" s="47"/>
      <c r="H261" s="174"/>
      <c r="I261" s="16"/>
      <c r="J261" s="6"/>
      <c r="K261" s="6"/>
      <c r="L261" s="169" t="str">
        <f t="shared" si="20"/>
        <v/>
      </c>
      <c r="M261" s="170">
        <f t="shared" si="22"/>
        <v>0</v>
      </c>
      <c r="N261" s="163"/>
      <c r="O261" s="171" t="str">
        <f t="shared" si="21"/>
        <v/>
      </c>
      <c r="Q261" s="5" t="str">
        <f>IF(H261="","",VLOOKUP(H261,LOCALIZA!B$5:H$501,7))</f>
        <v/>
      </c>
      <c r="R261" s="46" t="str">
        <f t="shared" si="23"/>
        <v/>
      </c>
      <c r="S261" s="168" t="str">
        <f t="shared" si="24"/>
        <v/>
      </c>
    </row>
    <row r="262" spans="1:19" ht="35.1" hidden="1" customHeight="1" x14ac:dyDescent="0.25">
      <c r="A262" s="172"/>
      <c r="B262" s="173"/>
      <c r="C262" s="7"/>
      <c r="D262" s="16"/>
      <c r="E262" s="157"/>
      <c r="F262" s="175" t="str">
        <f>IF(E262="","",VLOOKUP(E262,SOLICITANTE!B$3:K$85,10))</f>
        <v/>
      </c>
      <c r="G262" s="47"/>
      <c r="H262" s="174"/>
      <c r="I262" s="16"/>
      <c r="J262" s="6"/>
      <c r="K262" s="6"/>
      <c r="L262" s="169" t="str">
        <f t="shared" si="20"/>
        <v/>
      </c>
      <c r="M262" s="170">
        <f t="shared" si="22"/>
        <v>0</v>
      </c>
      <c r="N262" s="163"/>
      <c r="O262" s="171" t="str">
        <f t="shared" si="21"/>
        <v/>
      </c>
      <c r="Q262" s="5" t="str">
        <f>IF(H262="","",VLOOKUP(H262,LOCALIZA!B$5:H$501,7))</f>
        <v/>
      </c>
      <c r="R262" s="46" t="str">
        <f t="shared" si="23"/>
        <v/>
      </c>
      <c r="S262" s="168" t="str">
        <f t="shared" si="24"/>
        <v/>
      </c>
    </row>
    <row r="263" spans="1:19" ht="35.1" hidden="1" customHeight="1" x14ac:dyDescent="0.25">
      <c r="A263" s="172"/>
      <c r="B263" s="173"/>
      <c r="C263" s="7"/>
      <c r="D263" s="16"/>
      <c r="E263" s="157"/>
      <c r="F263" s="175" t="str">
        <f>IF(E263="","",VLOOKUP(E263,SOLICITANTE!B$3:K$85,10))</f>
        <v/>
      </c>
      <c r="G263" s="47"/>
      <c r="H263" s="174"/>
      <c r="I263" s="16"/>
      <c r="J263" s="6"/>
      <c r="K263" s="6"/>
      <c r="L263" s="169" t="str">
        <f t="shared" si="20"/>
        <v/>
      </c>
      <c r="M263" s="170">
        <f t="shared" si="22"/>
        <v>0</v>
      </c>
      <c r="N263" s="163"/>
      <c r="O263" s="171" t="str">
        <f t="shared" si="21"/>
        <v/>
      </c>
      <c r="Q263" s="5" t="str">
        <f>IF(H263="","",VLOOKUP(H263,LOCALIZA!B$5:H$501,7))</f>
        <v/>
      </c>
      <c r="R263" s="46" t="str">
        <f t="shared" si="23"/>
        <v/>
      </c>
      <c r="S263" s="168" t="str">
        <f t="shared" si="24"/>
        <v/>
      </c>
    </row>
    <row r="264" spans="1:19" ht="35.1" hidden="1" customHeight="1" x14ac:dyDescent="0.25">
      <c r="A264" s="172"/>
      <c r="B264" s="173"/>
      <c r="C264" s="7"/>
      <c r="D264" s="16"/>
      <c r="E264" s="157"/>
      <c r="F264" s="175" t="str">
        <f>IF(E264="","",VLOOKUP(E264,SOLICITANTE!B$3:K$85,10))</f>
        <v/>
      </c>
      <c r="G264" s="47"/>
      <c r="H264" s="174"/>
      <c r="I264" s="16"/>
      <c r="J264" s="6"/>
      <c r="K264" s="6"/>
      <c r="L264" s="169" t="str">
        <f t="shared" si="20"/>
        <v/>
      </c>
      <c r="M264" s="170">
        <f t="shared" si="22"/>
        <v>0</v>
      </c>
      <c r="N264" s="163"/>
      <c r="O264" s="171" t="str">
        <f t="shared" si="21"/>
        <v/>
      </c>
      <c r="Q264" s="5" t="str">
        <f>IF(H264="","",VLOOKUP(H264,LOCALIZA!B$5:H$501,7))</f>
        <v/>
      </c>
      <c r="R264" s="46" t="str">
        <f t="shared" si="23"/>
        <v/>
      </c>
      <c r="S264" s="168" t="str">
        <f t="shared" si="24"/>
        <v/>
      </c>
    </row>
    <row r="265" spans="1:19" ht="35.1" hidden="1" customHeight="1" x14ac:dyDescent="0.25">
      <c r="A265" s="172"/>
      <c r="B265" s="173"/>
      <c r="C265" s="7"/>
      <c r="D265" s="16"/>
      <c r="E265" s="157"/>
      <c r="F265" s="175" t="str">
        <f>IF(E265="","",VLOOKUP(E265,SOLICITANTE!B$3:K$85,10))</f>
        <v/>
      </c>
      <c r="G265" s="47"/>
      <c r="H265" s="174"/>
      <c r="I265" s="16"/>
      <c r="J265" s="6"/>
      <c r="K265" s="6"/>
      <c r="L265" s="169" t="str">
        <f t="shared" si="20"/>
        <v/>
      </c>
      <c r="M265" s="170">
        <f t="shared" si="22"/>
        <v>0</v>
      </c>
      <c r="N265" s="163"/>
      <c r="O265" s="171" t="str">
        <f t="shared" si="21"/>
        <v/>
      </c>
      <c r="Q265" s="5" t="str">
        <f>IF(H265="","",VLOOKUP(H265,LOCALIZA!B$5:H$501,7))</f>
        <v/>
      </c>
      <c r="R265" s="46" t="str">
        <f t="shared" si="23"/>
        <v/>
      </c>
      <c r="S265" s="168" t="str">
        <f t="shared" si="24"/>
        <v/>
      </c>
    </row>
    <row r="266" spans="1:19" ht="35.1" hidden="1" customHeight="1" x14ac:dyDescent="0.25">
      <c r="A266" s="172"/>
      <c r="B266" s="173"/>
      <c r="C266" s="7"/>
      <c r="D266" s="16"/>
      <c r="E266" s="157"/>
      <c r="F266" s="175" t="str">
        <f>IF(E266="","",VLOOKUP(E266,SOLICITANTE!B$3:K$85,10))</f>
        <v/>
      </c>
      <c r="G266" s="47"/>
      <c r="H266" s="174"/>
      <c r="I266" s="16"/>
      <c r="J266" s="6"/>
      <c r="K266" s="6"/>
      <c r="L266" s="169" t="str">
        <f t="shared" si="20"/>
        <v/>
      </c>
      <c r="M266" s="170">
        <f t="shared" si="22"/>
        <v>0</v>
      </c>
      <c r="N266" s="163"/>
      <c r="O266" s="171" t="str">
        <f t="shared" si="21"/>
        <v/>
      </c>
      <c r="Q266" s="5" t="str">
        <f>IF(H266="","",VLOOKUP(H266,LOCALIZA!B$5:H$501,7))</f>
        <v/>
      </c>
      <c r="R266" s="46" t="str">
        <f t="shared" si="23"/>
        <v/>
      </c>
      <c r="S266" s="168" t="str">
        <f t="shared" si="24"/>
        <v/>
      </c>
    </row>
    <row r="267" spans="1:19" ht="35.1" hidden="1" customHeight="1" x14ac:dyDescent="0.25">
      <c r="A267" s="172"/>
      <c r="B267" s="173"/>
      <c r="C267" s="7"/>
      <c r="D267" s="16"/>
      <c r="E267" s="157"/>
      <c r="F267" s="175" t="str">
        <f>IF(E267="","",VLOOKUP(E267,SOLICITANTE!B$3:K$85,10))</f>
        <v/>
      </c>
      <c r="G267" s="47"/>
      <c r="H267" s="174"/>
      <c r="I267" s="16"/>
      <c r="J267" s="6"/>
      <c r="K267" s="6"/>
      <c r="L267" s="169" t="str">
        <f t="shared" si="20"/>
        <v/>
      </c>
      <c r="M267" s="170">
        <f t="shared" si="22"/>
        <v>0</v>
      </c>
      <c r="N267" s="163"/>
      <c r="O267" s="171" t="str">
        <f t="shared" si="21"/>
        <v/>
      </c>
      <c r="Q267" s="5" t="str">
        <f>IF(H267="","",VLOOKUP(H267,LOCALIZA!B$5:H$501,7))</f>
        <v/>
      </c>
      <c r="R267" s="46" t="str">
        <f t="shared" si="23"/>
        <v/>
      </c>
      <c r="S267" s="168" t="str">
        <f t="shared" si="24"/>
        <v/>
      </c>
    </row>
    <row r="268" spans="1:19" ht="35.1" hidden="1" customHeight="1" x14ac:dyDescent="0.25">
      <c r="A268" s="172"/>
      <c r="B268" s="173"/>
      <c r="C268" s="7"/>
      <c r="D268" s="16"/>
      <c r="E268" s="157"/>
      <c r="F268" s="175" t="str">
        <f>IF(E268="","",VLOOKUP(E268,SOLICITANTE!B$3:K$85,10))</f>
        <v/>
      </c>
      <c r="G268" s="47"/>
      <c r="H268" s="174"/>
      <c r="I268" s="16"/>
      <c r="J268" s="6"/>
      <c r="K268" s="6"/>
      <c r="L268" s="169" t="str">
        <f t="shared" ref="L268:L331" si="25">IF(J268="","",IF(K268="","",K268-J268))</f>
        <v/>
      </c>
      <c r="M268" s="170">
        <f t="shared" si="22"/>
        <v>0</v>
      </c>
      <c r="N268" s="163"/>
      <c r="O268" s="171" t="str">
        <f t="shared" ref="O268:O331" si="26">IF(N268=0,"",N268-M268)</f>
        <v/>
      </c>
      <c r="Q268" s="5" t="str">
        <f>IF(H268="","",VLOOKUP(H268,LOCALIZA!B$5:H$501,7))</f>
        <v/>
      </c>
      <c r="R268" s="46" t="str">
        <f t="shared" si="23"/>
        <v/>
      </c>
      <c r="S268" s="168" t="str">
        <f t="shared" si="24"/>
        <v/>
      </c>
    </row>
    <row r="269" spans="1:19" ht="35.1" hidden="1" customHeight="1" x14ac:dyDescent="0.25">
      <c r="A269" s="172"/>
      <c r="B269" s="173"/>
      <c r="C269" s="7"/>
      <c r="D269" s="16"/>
      <c r="E269" s="157"/>
      <c r="F269" s="175" t="str">
        <f>IF(E269="","",VLOOKUP(E269,SOLICITANTE!B$3:K$85,10))</f>
        <v/>
      </c>
      <c r="G269" s="47"/>
      <c r="H269" s="174"/>
      <c r="I269" s="16"/>
      <c r="J269" s="6"/>
      <c r="K269" s="6"/>
      <c r="L269" s="169" t="str">
        <f t="shared" si="25"/>
        <v/>
      </c>
      <c r="M269" s="170">
        <f t="shared" ref="M269:M332" si="27">N268</f>
        <v>0</v>
      </c>
      <c r="N269" s="163"/>
      <c r="O269" s="171" t="str">
        <f t="shared" si="26"/>
        <v/>
      </c>
      <c r="Q269" s="5" t="str">
        <f>IF(H269="","",VLOOKUP(H269,LOCALIZA!B$5:H$501,7))</f>
        <v/>
      </c>
      <c r="R269" s="46" t="str">
        <f t="shared" ref="R269:R332" si="28">IF(N269="","",O269-Q269)</f>
        <v/>
      </c>
      <c r="S269" s="168" t="str">
        <f t="shared" ref="S269:S332" si="29">IF(R269="","",R269/Q269)</f>
        <v/>
      </c>
    </row>
    <row r="270" spans="1:19" ht="35.1" hidden="1" customHeight="1" x14ac:dyDescent="0.25">
      <c r="A270" s="172"/>
      <c r="B270" s="173"/>
      <c r="C270" s="7"/>
      <c r="D270" s="16"/>
      <c r="E270" s="157"/>
      <c r="F270" s="175" t="str">
        <f>IF(E270="","",VLOOKUP(E270,SOLICITANTE!B$3:K$85,10))</f>
        <v/>
      </c>
      <c r="G270" s="47"/>
      <c r="H270" s="174"/>
      <c r="I270" s="16"/>
      <c r="J270" s="6"/>
      <c r="K270" s="6"/>
      <c r="L270" s="169" t="str">
        <f t="shared" si="25"/>
        <v/>
      </c>
      <c r="M270" s="170">
        <f t="shared" si="27"/>
        <v>0</v>
      </c>
      <c r="N270" s="163"/>
      <c r="O270" s="171" t="str">
        <f t="shared" si="26"/>
        <v/>
      </c>
      <c r="Q270" s="5" t="str">
        <f>IF(H270="","",VLOOKUP(H270,LOCALIZA!B$5:H$501,7))</f>
        <v/>
      </c>
      <c r="R270" s="46" t="str">
        <f t="shared" si="28"/>
        <v/>
      </c>
      <c r="S270" s="168" t="str">
        <f t="shared" si="29"/>
        <v/>
      </c>
    </row>
    <row r="271" spans="1:19" ht="35.1" hidden="1" customHeight="1" x14ac:dyDescent="0.25">
      <c r="A271" s="172"/>
      <c r="B271" s="173"/>
      <c r="C271" s="7"/>
      <c r="D271" s="16"/>
      <c r="E271" s="157"/>
      <c r="F271" s="175" t="str">
        <f>IF(E271="","",VLOOKUP(E271,SOLICITANTE!B$3:K$85,10))</f>
        <v/>
      </c>
      <c r="G271" s="47"/>
      <c r="H271" s="174"/>
      <c r="I271" s="16"/>
      <c r="J271" s="6"/>
      <c r="K271" s="6"/>
      <c r="L271" s="169" t="str">
        <f t="shared" si="25"/>
        <v/>
      </c>
      <c r="M271" s="170">
        <f t="shared" si="27"/>
        <v>0</v>
      </c>
      <c r="N271" s="163"/>
      <c r="O271" s="171" t="str">
        <f t="shared" si="26"/>
        <v/>
      </c>
      <c r="Q271" s="5" t="str">
        <f>IF(H271="","",VLOOKUP(H271,LOCALIZA!B$5:H$501,7))</f>
        <v/>
      </c>
      <c r="R271" s="46" t="str">
        <f t="shared" si="28"/>
        <v/>
      </c>
      <c r="S271" s="168" t="str">
        <f t="shared" si="29"/>
        <v/>
      </c>
    </row>
    <row r="272" spans="1:19" ht="35.1" hidden="1" customHeight="1" x14ac:dyDescent="0.25">
      <c r="A272" s="172"/>
      <c r="B272" s="173"/>
      <c r="C272" s="7"/>
      <c r="D272" s="16"/>
      <c r="E272" s="157"/>
      <c r="F272" s="175" t="str">
        <f>IF(E272="","",VLOOKUP(E272,SOLICITANTE!B$3:K$85,10))</f>
        <v/>
      </c>
      <c r="G272" s="47"/>
      <c r="H272" s="174"/>
      <c r="I272" s="16"/>
      <c r="J272" s="6"/>
      <c r="K272" s="6"/>
      <c r="L272" s="169" t="str">
        <f t="shared" si="25"/>
        <v/>
      </c>
      <c r="M272" s="170">
        <f t="shared" si="27"/>
        <v>0</v>
      </c>
      <c r="N272" s="163"/>
      <c r="O272" s="171" t="str">
        <f t="shared" si="26"/>
        <v/>
      </c>
      <c r="Q272" s="5" t="str">
        <f>IF(H272="","",VLOOKUP(H272,LOCALIZA!B$5:H$501,7))</f>
        <v/>
      </c>
      <c r="R272" s="46" t="str">
        <f t="shared" si="28"/>
        <v/>
      </c>
      <c r="S272" s="168" t="str">
        <f t="shared" si="29"/>
        <v/>
      </c>
    </row>
    <row r="273" spans="1:19" ht="35.1" hidden="1" customHeight="1" x14ac:dyDescent="0.25">
      <c r="A273" s="172"/>
      <c r="B273" s="173"/>
      <c r="C273" s="7"/>
      <c r="D273" s="16"/>
      <c r="E273" s="157"/>
      <c r="F273" s="175" t="str">
        <f>IF(E273="","",VLOOKUP(E273,SOLICITANTE!B$3:K$85,10))</f>
        <v/>
      </c>
      <c r="G273" s="47"/>
      <c r="H273" s="174"/>
      <c r="I273" s="16"/>
      <c r="J273" s="6"/>
      <c r="K273" s="6"/>
      <c r="L273" s="169" t="str">
        <f t="shared" si="25"/>
        <v/>
      </c>
      <c r="M273" s="170">
        <f t="shared" si="27"/>
        <v>0</v>
      </c>
      <c r="N273" s="163"/>
      <c r="O273" s="171" t="str">
        <f t="shared" si="26"/>
        <v/>
      </c>
      <c r="Q273" s="5" t="str">
        <f>IF(H273="","",VLOOKUP(H273,LOCALIZA!B$5:H$501,7))</f>
        <v/>
      </c>
      <c r="R273" s="46" t="str">
        <f t="shared" si="28"/>
        <v/>
      </c>
      <c r="S273" s="168" t="str">
        <f t="shared" si="29"/>
        <v/>
      </c>
    </row>
    <row r="274" spans="1:19" ht="35.1" hidden="1" customHeight="1" x14ac:dyDescent="0.25">
      <c r="A274" s="172"/>
      <c r="B274" s="173"/>
      <c r="C274" s="7"/>
      <c r="D274" s="16"/>
      <c r="E274" s="157"/>
      <c r="F274" s="175" t="str">
        <f>IF(E274="","",VLOOKUP(E274,SOLICITANTE!B$3:K$85,10))</f>
        <v/>
      </c>
      <c r="G274" s="47"/>
      <c r="H274" s="174"/>
      <c r="I274" s="16"/>
      <c r="J274" s="6"/>
      <c r="K274" s="6"/>
      <c r="L274" s="169" t="str">
        <f t="shared" si="25"/>
        <v/>
      </c>
      <c r="M274" s="170">
        <f t="shared" si="27"/>
        <v>0</v>
      </c>
      <c r="N274" s="163"/>
      <c r="O274" s="171" t="str">
        <f t="shared" si="26"/>
        <v/>
      </c>
      <c r="Q274" s="5" t="str">
        <f>IF(H274="","",VLOOKUP(H274,LOCALIZA!B$5:H$501,7))</f>
        <v/>
      </c>
      <c r="R274" s="46" t="str">
        <f t="shared" si="28"/>
        <v/>
      </c>
      <c r="S274" s="168" t="str">
        <f t="shared" si="29"/>
        <v/>
      </c>
    </row>
    <row r="275" spans="1:19" ht="35.1" hidden="1" customHeight="1" x14ac:dyDescent="0.25">
      <c r="A275" s="172"/>
      <c r="B275" s="173"/>
      <c r="C275" s="7"/>
      <c r="D275" s="16"/>
      <c r="E275" s="157"/>
      <c r="F275" s="175" t="str">
        <f>IF(E275="","",VLOOKUP(E275,SOLICITANTE!B$3:K$85,10))</f>
        <v/>
      </c>
      <c r="G275" s="47"/>
      <c r="H275" s="174"/>
      <c r="I275" s="16"/>
      <c r="J275" s="6"/>
      <c r="K275" s="6"/>
      <c r="L275" s="169" t="str">
        <f t="shared" si="25"/>
        <v/>
      </c>
      <c r="M275" s="170">
        <f t="shared" si="27"/>
        <v>0</v>
      </c>
      <c r="N275" s="163"/>
      <c r="O275" s="171" t="str">
        <f t="shared" si="26"/>
        <v/>
      </c>
      <c r="Q275" s="5" t="str">
        <f>IF(H275="","",VLOOKUP(H275,LOCALIZA!B$5:H$501,7))</f>
        <v/>
      </c>
      <c r="R275" s="46" t="str">
        <f t="shared" si="28"/>
        <v/>
      </c>
      <c r="S275" s="168" t="str">
        <f t="shared" si="29"/>
        <v/>
      </c>
    </row>
    <row r="276" spans="1:19" ht="35.1" hidden="1" customHeight="1" x14ac:dyDescent="0.25">
      <c r="A276" s="172"/>
      <c r="B276" s="173"/>
      <c r="C276" s="7"/>
      <c r="D276" s="16"/>
      <c r="E276" s="157"/>
      <c r="F276" s="175" t="str">
        <f>IF(E276="","",VLOOKUP(E276,SOLICITANTE!B$3:K$85,10))</f>
        <v/>
      </c>
      <c r="G276" s="47"/>
      <c r="H276" s="174"/>
      <c r="I276" s="16"/>
      <c r="J276" s="6"/>
      <c r="K276" s="6"/>
      <c r="L276" s="169" t="str">
        <f t="shared" si="25"/>
        <v/>
      </c>
      <c r="M276" s="170">
        <f t="shared" si="27"/>
        <v>0</v>
      </c>
      <c r="N276" s="163"/>
      <c r="O276" s="171" t="str">
        <f t="shared" si="26"/>
        <v/>
      </c>
      <c r="Q276" s="5" t="str">
        <f>IF(H276="","",VLOOKUP(H276,LOCALIZA!B$5:H$501,7))</f>
        <v/>
      </c>
      <c r="R276" s="46" t="str">
        <f t="shared" si="28"/>
        <v/>
      </c>
      <c r="S276" s="168" t="str">
        <f t="shared" si="29"/>
        <v/>
      </c>
    </row>
    <row r="277" spans="1:19" ht="35.1" hidden="1" customHeight="1" x14ac:dyDescent="0.25">
      <c r="A277" s="172"/>
      <c r="B277" s="173"/>
      <c r="C277" s="7"/>
      <c r="D277" s="16"/>
      <c r="E277" s="157"/>
      <c r="F277" s="175" t="str">
        <f>IF(E277="","",VLOOKUP(E277,SOLICITANTE!B$3:K$85,10))</f>
        <v/>
      </c>
      <c r="G277" s="47"/>
      <c r="H277" s="174"/>
      <c r="I277" s="16"/>
      <c r="J277" s="6"/>
      <c r="K277" s="6"/>
      <c r="L277" s="169" t="str">
        <f t="shared" si="25"/>
        <v/>
      </c>
      <c r="M277" s="170">
        <f t="shared" si="27"/>
        <v>0</v>
      </c>
      <c r="N277" s="163"/>
      <c r="O277" s="171" t="str">
        <f t="shared" si="26"/>
        <v/>
      </c>
      <c r="Q277" s="5" t="str">
        <f>IF(H277="","",VLOOKUP(H277,LOCALIZA!B$5:H$501,7))</f>
        <v/>
      </c>
      <c r="R277" s="46" t="str">
        <f t="shared" si="28"/>
        <v/>
      </c>
      <c r="S277" s="168" t="str">
        <f t="shared" si="29"/>
        <v/>
      </c>
    </row>
    <row r="278" spans="1:19" ht="35.1" hidden="1" customHeight="1" x14ac:dyDescent="0.25">
      <c r="A278" s="172"/>
      <c r="B278" s="173"/>
      <c r="C278" s="7"/>
      <c r="D278" s="16"/>
      <c r="E278" s="157"/>
      <c r="F278" s="175" t="str">
        <f>IF(E278="","",VLOOKUP(E278,SOLICITANTE!B$3:K$85,10))</f>
        <v/>
      </c>
      <c r="G278" s="47"/>
      <c r="H278" s="174"/>
      <c r="I278" s="16"/>
      <c r="J278" s="6"/>
      <c r="K278" s="6"/>
      <c r="L278" s="169" t="str">
        <f t="shared" si="25"/>
        <v/>
      </c>
      <c r="M278" s="170">
        <f t="shared" si="27"/>
        <v>0</v>
      </c>
      <c r="N278" s="163"/>
      <c r="O278" s="171" t="str">
        <f t="shared" si="26"/>
        <v/>
      </c>
      <c r="Q278" s="5" t="str">
        <f>IF(H278="","",VLOOKUP(H278,LOCALIZA!B$5:H$501,7))</f>
        <v/>
      </c>
      <c r="R278" s="46" t="str">
        <f t="shared" si="28"/>
        <v/>
      </c>
      <c r="S278" s="168" t="str">
        <f t="shared" si="29"/>
        <v/>
      </c>
    </row>
    <row r="279" spans="1:19" ht="35.1" hidden="1" customHeight="1" x14ac:dyDescent="0.25">
      <c r="A279" s="172"/>
      <c r="B279" s="173"/>
      <c r="C279" s="7"/>
      <c r="D279" s="16"/>
      <c r="E279" s="157"/>
      <c r="F279" s="175" t="str">
        <f>IF(E279="","",VLOOKUP(E279,SOLICITANTE!B$3:K$85,10))</f>
        <v/>
      </c>
      <c r="G279" s="47"/>
      <c r="H279" s="174"/>
      <c r="I279" s="16"/>
      <c r="J279" s="6"/>
      <c r="K279" s="6"/>
      <c r="L279" s="169" t="str">
        <f t="shared" si="25"/>
        <v/>
      </c>
      <c r="M279" s="170">
        <f t="shared" si="27"/>
        <v>0</v>
      </c>
      <c r="N279" s="163"/>
      <c r="O279" s="171" t="str">
        <f t="shared" si="26"/>
        <v/>
      </c>
      <c r="Q279" s="5" t="str">
        <f>IF(H279="","",VLOOKUP(H279,LOCALIZA!B$5:H$501,7))</f>
        <v/>
      </c>
      <c r="R279" s="46" t="str">
        <f t="shared" si="28"/>
        <v/>
      </c>
      <c r="S279" s="168" t="str">
        <f t="shared" si="29"/>
        <v/>
      </c>
    </row>
    <row r="280" spans="1:19" ht="35.1" hidden="1" customHeight="1" x14ac:dyDescent="0.25">
      <c r="A280" s="172"/>
      <c r="B280" s="173"/>
      <c r="C280" s="7"/>
      <c r="D280" s="16"/>
      <c r="E280" s="157"/>
      <c r="F280" s="175" t="str">
        <f>IF(E280="","",VLOOKUP(E280,SOLICITANTE!B$3:K$85,10))</f>
        <v/>
      </c>
      <c r="G280" s="47"/>
      <c r="H280" s="174"/>
      <c r="I280" s="16"/>
      <c r="J280" s="6"/>
      <c r="K280" s="6"/>
      <c r="L280" s="169" t="str">
        <f t="shared" si="25"/>
        <v/>
      </c>
      <c r="M280" s="170">
        <f t="shared" si="27"/>
        <v>0</v>
      </c>
      <c r="N280" s="163"/>
      <c r="O280" s="171" t="str">
        <f t="shared" si="26"/>
        <v/>
      </c>
      <c r="Q280" s="5" t="str">
        <f>IF(H280="","",VLOOKUP(H280,LOCALIZA!B$5:H$501,7))</f>
        <v/>
      </c>
      <c r="R280" s="46" t="str">
        <f t="shared" si="28"/>
        <v/>
      </c>
      <c r="S280" s="168" t="str">
        <f t="shared" si="29"/>
        <v/>
      </c>
    </row>
    <row r="281" spans="1:19" ht="35.1" hidden="1" customHeight="1" x14ac:dyDescent="0.25">
      <c r="A281" s="172"/>
      <c r="B281" s="173"/>
      <c r="C281" s="7"/>
      <c r="D281" s="16"/>
      <c r="E281" s="157"/>
      <c r="F281" s="175" t="str">
        <f>IF(E281="","",VLOOKUP(E281,SOLICITANTE!B$3:K$85,10))</f>
        <v/>
      </c>
      <c r="G281" s="47"/>
      <c r="H281" s="174"/>
      <c r="I281" s="16"/>
      <c r="J281" s="6"/>
      <c r="K281" s="6"/>
      <c r="L281" s="169" t="str">
        <f t="shared" si="25"/>
        <v/>
      </c>
      <c r="M281" s="170">
        <f t="shared" si="27"/>
        <v>0</v>
      </c>
      <c r="N281" s="163"/>
      <c r="O281" s="171" t="str">
        <f t="shared" si="26"/>
        <v/>
      </c>
      <c r="Q281" s="5" t="str">
        <f>IF(H281="","",VLOOKUP(H281,LOCALIZA!B$5:H$501,7))</f>
        <v/>
      </c>
      <c r="R281" s="46" t="str">
        <f t="shared" si="28"/>
        <v/>
      </c>
      <c r="S281" s="168" t="str">
        <f t="shared" si="29"/>
        <v/>
      </c>
    </row>
    <row r="282" spans="1:19" ht="35.1" hidden="1" customHeight="1" x14ac:dyDescent="0.25">
      <c r="A282" s="172"/>
      <c r="B282" s="173"/>
      <c r="C282" s="7"/>
      <c r="D282" s="16"/>
      <c r="E282" s="157"/>
      <c r="F282" s="175" t="str">
        <f>IF(E282="","",VLOOKUP(E282,SOLICITANTE!B$3:K$85,10))</f>
        <v/>
      </c>
      <c r="G282" s="47"/>
      <c r="H282" s="174"/>
      <c r="I282" s="16"/>
      <c r="J282" s="6"/>
      <c r="K282" s="6"/>
      <c r="L282" s="169" t="str">
        <f t="shared" si="25"/>
        <v/>
      </c>
      <c r="M282" s="170">
        <f t="shared" si="27"/>
        <v>0</v>
      </c>
      <c r="N282" s="163"/>
      <c r="O282" s="171" t="str">
        <f t="shared" si="26"/>
        <v/>
      </c>
      <c r="Q282" s="5" t="str">
        <f>IF(H282="","",VLOOKUP(H282,LOCALIZA!B$5:H$501,7))</f>
        <v/>
      </c>
      <c r="R282" s="46" t="str">
        <f t="shared" si="28"/>
        <v/>
      </c>
      <c r="S282" s="168" t="str">
        <f t="shared" si="29"/>
        <v/>
      </c>
    </row>
    <row r="283" spans="1:19" ht="35.1" hidden="1" customHeight="1" x14ac:dyDescent="0.25">
      <c r="A283" s="172"/>
      <c r="B283" s="173"/>
      <c r="C283" s="7"/>
      <c r="D283" s="16"/>
      <c r="E283" s="157"/>
      <c r="F283" s="175" t="str">
        <f>IF(E283="","",VLOOKUP(E283,SOLICITANTE!B$3:K$85,10))</f>
        <v/>
      </c>
      <c r="G283" s="47"/>
      <c r="H283" s="174"/>
      <c r="I283" s="16"/>
      <c r="J283" s="6"/>
      <c r="K283" s="6"/>
      <c r="L283" s="169" t="str">
        <f t="shared" si="25"/>
        <v/>
      </c>
      <c r="M283" s="170">
        <f t="shared" si="27"/>
        <v>0</v>
      </c>
      <c r="N283" s="163"/>
      <c r="O283" s="171" t="str">
        <f t="shared" si="26"/>
        <v/>
      </c>
      <c r="Q283" s="5" t="str">
        <f>IF(H283="","",VLOOKUP(H283,LOCALIZA!B$5:H$501,7))</f>
        <v/>
      </c>
      <c r="R283" s="46" t="str">
        <f t="shared" si="28"/>
        <v/>
      </c>
      <c r="S283" s="168" t="str">
        <f t="shared" si="29"/>
        <v/>
      </c>
    </row>
    <row r="284" spans="1:19" ht="35.1" hidden="1" customHeight="1" x14ac:dyDescent="0.25">
      <c r="A284" s="172"/>
      <c r="B284" s="173"/>
      <c r="C284" s="7"/>
      <c r="D284" s="16"/>
      <c r="E284" s="157"/>
      <c r="F284" s="175" t="str">
        <f>IF(E284="","",VLOOKUP(E284,SOLICITANTE!B$3:K$85,10))</f>
        <v/>
      </c>
      <c r="G284" s="47"/>
      <c r="H284" s="174"/>
      <c r="I284" s="16"/>
      <c r="J284" s="6"/>
      <c r="K284" s="6"/>
      <c r="L284" s="169" t="str">
        <f t="shared" si="25"/>
        <v/>
      </c>
      <c r="M284" s="170">
        <f t="shared" si="27"/>
        <v>0</v>
      </c>
      <c r="N284" s="163"/>
      <c r="O284" s="171" t="str">
        <f t="shared" si="26"/>
        <v/>
      </c>
      <c r="Q284" s="5" t="str">
        <f>IF(H284="","",VLOOKUP(H284,LOCALIZA!B$5:H$501,7))</f>
        <v/>
      </c>
      <c r="R284" s="46" t="str">
        <f t="shared" si="28"/>
        <v/>
      </c>
      <c r="S284" s="168" t="str">
        <f t="shared" si="29"/>
        <v/>
      </c>
    </row>
    <row r="285" spans="1:19" ht="35.1" hidden="1" customHeight="1" x14ac:dyDescent="0.25">
      <c r="A285" s="172"/>
      <c r="B285" s="173"/>
      <c r="C285" s="7"/>
      <c r="D285" s="16"/>
      <c r="E285" s="157"/>
      <c r="F285" s="175" t="str">
        <f>IF(E285="","",VLOOKUP(E285,SOLICITANTE!B$3:K$85,10))</f>
        <v/>
      </c>
      <c r="G285" s="47"/>
      <c r="H285" s="174"/>
      <c r="I285" s="16"/>
      <c r="J285" s="6"/>
      <c r="K285" s="6"/>
      <c r="L285" s="169" t="str">
        <f t="shared" si="25"/>
        <v/>
      </c>
      <c r="M285" s="170">
        <f t="shared" si="27"/>
        <v>0</v>
      </c>
      <c r="N285" s="163"/>
      <c r="O285" s="171" t="str">
        <f t="shared" si="26"/>
        <v/>
      </c>
      <c r="Q285" s="5" t="str">
        <f>IF(H285="","",VLOOKUP(H285,LOCALIZA!B$5:H$501,7))</f>
        <v/>
      </c>
      <c r="R285" s="46" t="str">
        <f t="shared" si="28"/>
        <v/>
      </c>
      <c r="S285" s="168" t="str">
        <f t="shared" si="29"/>
        <v/>
      </c>
    </row>
    <row r="286" spans="1:19" ht="35.1" hidden="1" customHeight="1" x14ac:dyDescent="0.25">
      <c r="A286" s="172"/>
      <c r="B286" s="173"/>
      <c r="C286" s="7"/>
      <c r="D286" s="16"/>
      <c r="E286" s="157"/>
      <c r="F286" s="175" t="str">
        <f>IF(E286="","",VLOOKUP(E286,SOLICITANTE!B$3:K$85,10))</f>
        <v/>
      </c>
      <c r="G286" s="47"/>
      <c r="H286" s="174"/>
      <c r="I286" s="16"/>
      <c r="J286" s="6"/>
      <c r="K286" s="6"/>
      <c r="L286" s="169" t="str">
        <f t="shared" si="25"/>
        <v/>
      </c>
      <c r="M286" s="170">
        <f t="shared" si="27"/>
        <v>0</v>
      </c>
      <c r="N286" s="163"/>
      <c r="O286" s="171" t="str">
        <f t="shared" si="26"/>
        <v/>
      </c>
      <c r="Q286" s="5" t="str">
        <f>IF(H286="","",VLOOKUP(H286,LOCALIZA!B$5:H$501,7))</f>
        <v/>
      </c>
      <c r="R286" s="46" t="str">
        <f t="shared" si="28"/>
        <v/>
      </c>
      <c r="S286" s="168" t="str">
        <f t="shared" si="29"/>
        <v/>
      </c>
    </row>
    <row r="287" spans="1:19" ht="35.1" hidden="1" customHeight="1" x14ac:dyDescent="0.25">
      <c r="A287" s="172"/>
      <c r="B287" s="173"/>
      <c r="C287" s="7"/>
      <c r="D287" s="16"/>
      <c r="E287" s="157"/>
      <c r="F287" s="175" t="str">
        <f>IF(E287="","",VLOOKUP(E287,SOLICITANTE!B$3:K$85,10))</f>
        <v/>
      </c>
      <c r="G287" s="47"/>
      <c r="H287" s="174"/>
      <c r="I287" s="16"/>
      <c r="J287" s="6"/>
      <c r="K287" s="6"/>
      <c r="L287" s="169" t="str">
        <f t="shared" si="25"/>
        <v/>
      </c>
      <c r="M287" s="170">
        <f t="shared" si="27"/>
        <v>0</v>
      </c>
      <c r="N287" s="163"/>
      <c r="O287" s="171" t="str">
        <f t="shared" si="26"/>
        <v/>
      </c>
      <c r="Q287" s="5" t="str">
        <f>IF(H287="","",VLOOKUP(H287,LOCALIZA!B$5:H$501,7))</f>
        <v/>
      </c>
      <c r="R287" s="46" t="str">
        <f t="shared" si="28"/>
        <v/>
      </c>
      <c r="S287" s="168" t="str">
        <f t="shared" si="29"/>
        <v/>
      </c>
    </row>
    <row r="288" spans="1:19" ht="35.1" hidden="1" customHeight="1" x14ac:dyDescent="0.25">
      <c r="A288" s="172"/>
      <c r="B288" s="173"/>
      <c r="C288" s="7"/>
      <c r="D288" s="16"/>
      <c r="E288" s="157"/>
      <c r="F288" s="175" t="str">
        <f>IF(E288="","",VLOOKUP(E288,SOLICITANTE!B$3:K$85,10))</f>
        <v/>
      </c>
      <c r="G288" s="47"/>
      <c r="H288" s="174"/>
      <c r="I288" s="16"/>
      <c r="J288" s="6"/>
      <c r="K288" s="6"/>
      <c r="L288" s="169" t="str">
        <f t="shared" si="25"/>
        <v/>
      </c>
      <c r="M288" s="170">
        <f t="shared" si="27"/>
        <v>0</v>
      </c>
      <c r="N288" s="163"/>
      <c r="O288" s="171" t="str">
        <f t="shared" si="26"/>
        <v/>
      </c>
      <c r="Q288" s="5" t="str">
        <f>IF(H288="","",VLOOKUP(H288,LOCALIZA!B$5:H$501,7))</f>
        <v/>
      </c>
      <c r="R288" s="46" t="str">
        <f t="shared" si="28"/>
        <v/>
      </c>
      <c r="S288" s="168" t="str">
        <f t="shared" si="29"/>
        <v/>
      </c>
    </row>
    <row r="289" spans="1:19" ht="35.1" hidden="1" customHeight="1" x14ac:dyDescent="0.25">
      <c r="A289" s="172"/>
      <c r="B289" s="173"/>
      <c r="C289" s="7"/>
      <c r="D289" s="16"/>
      <c r="E289" s="157"/>
      <c r="F289" s="175" t="str">
        <f>IF(E289="","",VLOOKUP(E289,SOLICITANTE!B$3:K$85,10))</f>
        <v/>
      </c>
      <c r="G289" s="47"/>
      <c r="H289" s="174"/>
      <c r="I289" s="16"/>
      <c r="J289" s="6"/>
      <c r="K289" s="6"/>
      <c r="L289" s="169" t="str">
        <f t="shared" si="25"/>
        <v/>
      </c>
      <c r="M289" s="170">
        <f t="shared" si="27"/>
        <v>0</v>
      </c>
      <c r="N289" s="163"/>
      <c r="O289" s="171" t="str">
        <f t="shared" si="26"/>
        <v/>
      </c>
      <c r="Q289" s="5" t="str">
        <f>IF(H289="","",VLOOKUP(H289,LOCALIZA!B$5:H$501,7))</f>
        <v/>
      </c>
      <c r="R289" s="46" t="str">
        <f t="shared" si="28"/>
        <v/>
      </c>
      <c r="S289" s="168" t="str">
        <f t="shared" si="29"/>
        <v/>
      </c>
    </row>
    <row r="290" spans="1:19" ht="35.1" hidden="1" customHeight="1" x14ac:dyDescent="0.25">
      <c r="A290" s="172"/>
      <c r="B290" s="173"/>
      <c r="C290" s="7"/>
      <c r="D290" s="16"/>
      <c r="E290" s="157"/>
      <c r="F290" s="175" t="str">
        <f>IF(E290="","",VLOOKUP(E290,SOLICITANTE!B$3:K$85,10))</f>
        <v/>
      </c>
      <c r="G290" s="47"/>
      <c r="H290" s="174"/>
      <c r="I290" s="16"/>
      <c r="J290" s="6"/>
      <c r="K290" s="6"/>
      <c r="L290" s="169" t="str">
        <f t="shared" si="25"/>
        <v/>
      </c>
      <c r="M290" s="170">
        <f t="shared" si="27"/>
        <v>0</v>
      </c>
      <c r="N290" s="163"/>
      <c r="O290" s="171" t="str">
        <f t="shared" si="26"/>
        <v/>
      </c>
      <c r="Q290" s="5" t="str">
        <f>IF(H290="","",VLOOKUP(H290,LOCALIZA!B$5:H$501,7))</f>
        <v/>
      </c>
      <c r="R290" s="46" t="str">
        <f t="shared" si="28"/>
        <v/>
      </c>
      <c r="S290" s="168" t="str">
        <f t="shared" si="29"/>
        <v/>
      </c>
    </row>
    <row r="291" spans="1:19" ht="35.1" hidden="1" customHeight="1" x14ac:dyDescent="0.25">
      <c r="A291" s="172"/>
      <c r="B291" s="173"/>
      <c r="C291" s="7"/>
      <c r="D291" s="16"/>
      <c r="E291" s="157"/>
      <c r="F291" s="175" t="str">
        <f>IF(E291="","",VLOOKUP(E291,SOLICITANTE!B$3:K$85,10))</f>
        <v/>
      </c>
      <c r="G291" s="47"/>
      <c r="H291" s="174"/>
      <c r="I291" s="16"/>
      <c r="J291" s="6"/>
      <c r="K291" s="6"/>
      <c r="L291" s="169" t="str">
        <f t="shared" si="25"/>
        <v/>
      </c>
      <c r="M291" s="170">
        <f t="shared" si="27"/>
        <v>0</v>
      </c>
      <c r="N291" s="163"/>
      <c r="O291" s="171" t="str">
        <f t="shared" si="26"/>
        <v/>
      </c>
      <c r="Q291" s="5" t="str">
        <f>IF(H291="","",VLOOKUP(H291,LOCALIZA!B$5:H$501,7))</f>
        <v/>
      </c>
      <c r="R291" s="46" t="str">
        <f t="shared" si="28"/>
        <v/>
      </c>
      <c r="S291" s="168" t="str">
        <f t="shared" si="29"/>
        <v/>
      </c>
    </row>
    <row r="292" spans="1:19" ht="35.1" hidden="1" customHeight="1" x14ac:dyDescent="0.25">
      <c r="A292" s="172"/>
      <c r="B292" s="173"/>
      <c r="C292" s="7"/>
      <c r="D292" s="16"/>
      <c r="E292" s="157"/>
      <c r="F292" s="175" t="str">
        <f>IF(E292="","",VLOOKUP(E292,SOLICITANTE!B$3:K$85,10))</f>
        <v/>
      </c>
      <c r="G292" s="47"/>
      <c r="H292" s="174"/>
      <c r="I292" s="16"/>
      <c r="J292" s="6"/>
      <c r="K292" s="6"/>
      <c r="L292" s="169" t="str">
        <f t="shared" si="25"/>
        <v/>
      </c>
      <c r="M292" s="170">
        <f t="shared" si="27"/>
        <v>0</v>
      </c>
      <c r="N292" s="163"/>
      <c r="O292" s="171" t="str">
        <f t="shared" si="26"/>
        <v/>
      </c>
      <c r="Q292" s="5" t="str">
        <f>IF(H292="","",VLOOKUP(H292,LOCALIZA!B$5:H$501,7))</f>
        <v/>
      </c>
      <c r="R292" s="46" t="str">
        <f t="shared" si="28"/>
        <v/>
      </c>
      <c r="S292" s="168" t="str">
        <f t="shared" si="29"/>
        <v/>
      </c>
    </row>
    <row r="293" spans="1:19" ht="35.1" hidden="1" customHeight="1" x14ac:dyDescent="0.25">
      <c r="A293" s="172"/>
      <c r="B293" s="173"/>
      <c r="C293" s="7"/>
      <c r="D293" s="16"/>
      <c r="E293" s="157"/>
      <c r="F293" s="175" t="str">
        <f>IF(E293="","",VLOOKUP(E293,SOLICITANTE!B$3:K$85,10))</f>
        <v/>
      </c>
      <c r="G293" s="47"/>
      <c r="H293" s="174"/>
      <c r="I293" s="16"/>
      <c r="J293" s="6"/>
      <c r="K293" s="6"/>
      <c r="L293" s="169" t="str">
        <f t="shared" si="25"/>
        <v/>
      </c>
      <c r="M293" s="170">
        <f t="shared" si="27"/>
        <v>0</v>
      </c>
      <c r="N293" s="163"/>
      <c r="O293" s="171" t="str">
        <f t="shared" si="26"/>
        <v/>
      </c>
      <c r="Q293" s="5" t="str">
        <f>IF(H293="","",VLOOKUP(H293,LOCALIZA!B$5:H$501,7))</f>
        <v/>
      </c>
      <c r="R293" s="46" t="str">
        <f t="shared" si="28"/>
        <v/>
      </c>
      <c r="S293" s="168" t="str">
        <f t="shared" si="29"/>
        <v/>
      </c>
    </row>
    <row r="294" spans="1:19" ht="35.1" hidden="1" customHeight="1" x14ac:dyDescent="0.25">
      <c r="A294" s="172"/>
      <c r="B294" s="173"/>
      <c r="C294" s="7"/>
      <c r="D294" s="16"/>
      <c r="E294" s="157"/>
      <c r="F294" s="175" t="str">
        <f>IF(E294="","",VLOOKUP(E294,SOLICITANTE!B$3:K$85,10))</f>
        <v/>
      </c>
      <c r="G294" s="47"/>
      <c r="H294" s="174"/>
      <c r="I294" s="16"/>
      <c r="J294" s="6"/>
      <c r="K294" s="6"/>
      <c r="L294" s="169" t="str">
        <f t="shared" si="25"/>
        <v/>
      </c>
      <c r="M294" s="170">
        <f t="shared" si="27"/>
        <v>0</v>
      </c>
      <c r="N294" s="163"/>
      <c r="O294" s="171" t="str">
        <f t="shared" si="26"/>
        <v/>
      </c>
      <c r="Q294" s="5" t="str">
        <f>IF(H294="","",VLOOKUP(H294,LOCALIZA!B$5:H$501,7))</f>
        <v/>
      </c>
      <c r="R294" s="46" t="str">
        <f t="shared" si="28"/>
        <v/>
      </c>
      <c r="S294" s="168" t="str">
        <f t="shared" si="29"/>
        <v/>
      </c>
    </row>
    <row r="295" spans="1:19" ht="35.1" hidden="1" customHeight="1" x14ac:dyDescent="0.25">
      <c r="A295" s="172"/>
      <c r="B295" s="173"/>
      <c r="C295" s="7"/>
      <c r="D295" s="16"/>
      <c r="E295" s="157"/>
      <c r="F295" s="175" t="str">
        <f>IF(E295="","",VLOOKUP(E295,SOLICITANTE!B$3:K$85,10))</f>
        <v/>
      </c>
      <c r="G295" s="47"/>
      <c r="H295" s="174"/>
      <c r="I295" s="16"/>
      <c r="J295" s="6"/>
      <c r="K295" s="6"/>
      <c r="L295" s="169" t="str">
        <f t="shared" si="25"/>
        <v/>
      </c>
      <c r="M295" s="170">
        <f t="shared" si="27"/>
        <v>0</v>
      </c>
      <c r="N295" s="163"/>
      <c r="O295" s="171" t="str">
        <f t="shared" si="26"/>
        <v/>
      </c>
      <c r="Q295" s="5" t="str">
        <f>IF(H295="","",VLOOKUP(H295,LOCALIZA!B$5:H$501,7))</f>
        <v/>
      </c>
      <c r="R295" s="46" t="str">
        <f t="shared" si="28"/>
        <v/>
      </c>
      <c r="S295" s="168" t="str">
        <f t="shared" si="29"/>
        <v/>
      </c>
    </row>
    <row r="296" spans="1:19" ht="35.1" hidden="1" customHeight="1" x14ac:dyDescent="0.25">
      <c r="A296" s="172"/>
      <c r="B296" s="173"/>
      <c r="C296" s="7"/>
      <c r="D296" s="16"/>
      <c r="E296" s="157"/>
      <c r="F296" s="175" t="str">
        <f>IF(E296="","",VLOOKUP(E296,SOLICITANTE!B$3:K$85,10))</f>
        <v/>
      </c>
      <c r="G296" s="47"/>
      <c r="H296" s="174"/>
      <c r="I296" s="16"/>
      <c r="J296" s="6"/>
      <c r="K296" s="6"/>
      <c r="L296" s="169" t="str">
        <f t="shared" si="25"/>
        <v/>
      </c>
      <c r="M296" s="170">
        <f t="shared" si="27"/>
        <v>0</v>
      </c>
      <c r="N296" s="163"/>
      <c r="O296" s="171" t="str">
        <f t="shared" si="26"/>
        <v/>
      </c>
      <c r="Q296" s="5" t="str">
        <f>IF(H296="","",VLOOKUP(H296,LOCALIZA!B$5:H$501,7))</f>
        <v/>
      </c>
      <c r="R296" s="46" t="str">
        <f t="shared" si="28"/>
        <v/>
      </c>
      <c r="S296" s="168" t="str">
        <f t="shared" si="29"/>
        <v/>
      </c>
    </row>
    <row r="297" spans="1:19" ht="35.1" hidden="1" customHeight="1" x14ac:dyDescent="0.25">
      <c r="A297" s="172"/>
      <c r="B297" s="173"/>
      <c r="C297" s="7"/>
      <c r="D297" s="16"/>
      <c r="E297" s="157"/>
      <c r="F297" s="175" t="str">
        <f>IF(E297="","",VLOOKUP(E297,SOLICITANTE!B$3:K$85,10))</f>
        <v/>
      </c>
      <c r="G297" s="47"/>
      <c r="H297" s="174"/>
      <c r="I297" s="16"/>
      <c r="J297" s="6"/>
      <c r="K297" s="6"/>
      <c r="L297" s="169" t="str">
        <f t="shared" si="25"/>
        <v/>
      </c>
      <c r="M297" s="170">
        <f t="shared" si="27"/>
        <v>0</v>
      </c>
      <c r="N297" s="163"/>
      <c r="O297" s="171" t="str">
        <f t="shared" si="26"/>
        <v/>
      </c>
      <c r="Q297" s="5" t="str">
        <f>IF(H297="","",VLOOKUP(H297,LOCALIZA!B$5:H$501,7))</f>
        <v/>
      </c>
      <c r="R297" s="46" t="str">
        <f t="shared" si="28"/>
        <v/>
      </c>
      <c r="S297" s="168" t="str">
        <f t="shared" si="29"/>
        <v/>
      </c>
    </row>
    <row r="298" spans="1:19" ht="35.1" hidden="1" customHeight="1" x14ac:dyDescent="0.25">
      <c r="A298" s="172"/>
      <c r="B298" s="173"/>
      <c r="C298" s="7"/>
      <c r="D298" s="16"/>
      <c r="E298" s="157"/>
      <c r="F298" s="175" t="str">
        <f>IF(E298="","",VLOOKUP(E298,SOLICITANTE!B$3:K$85,10))</f>
        <v/>
      </c>
      <c r="G298" s="47"/>
      <c r="H298" s="174"/>
      <c r="I298" s="16"/>
      <c r="J298" s="6"/>
      <c r="K298" s="6"/>
      <c r="L298" s="169" t="str">
        <f t="shared" si="25"/>
        <v/>
      </c>
      <c r="M298" s="170">
        <f t="shared" si="27"/>
        <v>0</v>
      </c>
      <c r="N298" s="163"/>
      <c r="O298" s="171" t="str">
        <f t="shared" si="26"/>
        <v/>
      </c>
      <c r="Q298" s="5" t="str">
        <f>IF(H298="","",VLOOKUP(H298,LOCALIZA!B$5:H$501,7))</f>
        <v/>
      </c>
      <c r="R298" s="46" t="str">
        <f t="shared" si="28"/>
        <v/>
      </c>
      <c r="S298" s="168" t="str">
        <f t="shared" si="29"/>
        <v/>
      </c>
    </row>
    <row r="299" spans="1:19" ht="35.1" hidden="1" customHeight="1" x14ac:dyDescent="0.25">
      <c r="A299" s="172"/>
      <c r="B299" s="173"/>
      <c r="C299" s="7"/>
      <c r="D299" s="16"/>
      <c r="E299" s="157"/>
      <c r="F299" s="175" t="str">
        <f>IF(E299="","",VLOOKUP(E299,SOLICITANTE!B$3:K$85,10))</f>
        <v/>
      </c>
      <c r="G299" s="47"/>
      <c r="H299" s="174"/>
      <c r="I299" s="16"/>
      <c r="J299" s="6"/>
      <c r="K299" s="6"/>
      <c r="L299" s="169" t="str">
        <f t="shared" si="25"/>
        <v/>
      </c>
      <c r="M299" s="170">
        <f t="shared" si="27"/>
        <v>0</v>
      </c>
      <c r="N299" s="163"/>
      <c r="O299" s="171" t="str">
        <f t="shared" si="26"/>
        <v/>
      </c>
      <c r="Q299" s="5" t="str">
        <f>IF(H299="","",VLOOKUP(H299,LOCALIZA!B$5:H$501,7))</f>
        <v/>
      </c>
      <c r="R299" s="46" t="str">
        <f t="shared" si="28"/>
        <v/>
      </c>
      <c r="S299" s="168" t="str">
        <f t="shared" si="29"/>
        <v/>
      </c>
    </row>
    <row r="300" spans="1:19" ht="35.1" hidden="1" customHeight="1" x14ac:dyDescent="0.25">
      <c r="A300" s="172"/>
      <c r="B300" s="173"/>
      <c r="C300" s="7"/>
      <c r="D300" s="16"/>
      <c r="E300" s="157"/>
      <c r="F300" s="175" t="str">
        <f>IF(E300="","",VLOOKUP(E300,SOLICITANTE!B$3:K$85,10))</f>
        <v/>
      </c>
      <c r="G300" s="47"/>
      <c r="H300" s="174"/>
      <c r="I300" s="16"/>
      <c r="J300" s="6"/>
      <c r="K300" s="6"/>
      <c r="L300" s="169" t="str">
        <f t="shared" si="25"/>
        <v/>
      </c>
      <c r="M300" s="170">
        <f t="shared" si="27"/>
        <v>0</v>
      </c>
      <c r="N300" s="163"/>
      <c r="O300" s="171" t="str">
        <f t="shared" si="26"/>
        <v/>
      </c>
      <c r="Q300" s="5" t="str">
        <f>IF(H300="","",VLOOKUP(H300,LOCALIZA!B$5:H$501,7))</f>
        <v/>
      </c>
      <c r="R300" s="46" t="str">
        <f t="shared" si="28"/>
        <v/>
      </c>
      <c r="S300" s="168" t="str">
        <f t="shared" si="29"/>
        <v/>
      </c>
    </row>
    <row r="301" spans="1:19" ht="35.1" hidden="1" customHeight="1" x14ac:dyDescent="0.25">
      <c r="A301" s="172"/>
      <c r="B301" s="173"/>
      <c r="C301" s="7"/>
      <c r="D301" s="16"/>
      <c r="E301" s="157"/>
      <c r="F301" s="175" t="str">
        <f>IF(E301="","",VLOOKUP(E301,SOLICITANTE!B$3:K$85,10))</f>
        <v/>
      </c>
      <c r="G301" s="47"/>
      <c r="H301" s="174"/>
      <c r="I301" s="16"/>
      <c r="J301" s="6"/>
      <c r="K301" s="6"/>
      <c r="L301" s="169" t="str">
        <f t="shared" si="25"/>
        <v/>
      </c>
      <c r="M301" s="170">
        <f t="shared" si="27"/>
        <v>0</v>
      </c>
      <c r="N301" s="163"/>
      <c r="O301" s="171" t="str">
        <f t="shared" si="26"/>
        <v/>
      </c>
      <c r="Q301" s="5" t="str">
        <f>IF(H301="","",VLOOKUP(H301,LOCALIZA!B$5:H$501,7))</f>
        <v/>
      </c>
      <c r="R301" s="46" t="str">
        <f t="shared" si="28"/>
        <v/>
      </c>
      <c r="S301" s="168" t="str">
        <f t="shared" si="29"/>
        <v/>
      </c>
    </row>
    <row r="302" spans="1:19" ht="35.1" hidden="1" customHeight="1" x14ac:dyDescent="0.25">
      <c r="A302" s="172"/>
      <c r="B302" s="173"/>
      <c r="C302" s="7"/>
      <c r="D302" s="16"/>
      <c r="E302" s="157"/>
      <c r="F302" s="175" t="str">
        <f>IF(E302="","",VLOOKUP(E302,SOLICITANTE!B$3:K$85,10))</f>
        <v/>
      </c>
      <c r="G302" s="47"/>
      <c r="H302" s="174"/>
      <c r="I302" s="16"/>
      <c r="J302" s="6"/>
      <c r="K302" s="6"/>
      <c r="L302" s="169" t="str">
        <f t="shared" si="25"/>
        <v/>
      </c>
      <c r="M302" s="170">
        <f t="shared" si="27"/>
        <v>0</v>
      </c>
      <c r="N302" s="163"/>
      <c r="O302" s="171" t="str">
        <f t="shared" si="26"/>
        <v/>
      </c>
      <c r="Q302" s="5" t="str">
        <f>IF(H302="","",VLOOKUP(H302,LOCALIZA!B$5:H$501,7))</f>
        <v/>
      </c>
      <c r="R302" s="46" t="str">
        <f t="shared" si="28"/>
        <v/>
      </c>
      <c r="S302" s="168" t="str">
        <f t="shared" si="29"/>
        <v/>
      </c>
    </row>
    <row r="303" spans="1:19" ht="35.1" hidden="1" customHeight="1" x14ac:dyDescent="0.25">
      <c r="A303" s="172"/>
      <c r="B303" s="173"/>
      <c r="C303" s="7"/>
      <c r="D303" s="16"/>
      <c r="E303" s="157"/>
      <c r="F303" s="175" t="str">
        <f>IF(E303="","",VLOOKUP(E303,SOLICITANTE!B$3:K$85,10))</f>
        <v/>
      </c>
      <c r="G303" s="47"/>
      <c r="H303" s="174"/>
      <c r="I303" s="16"/>
      <c r="J303" s="6"/>
      <c r="K303" s="6"/>
      <c r="L303" s="169" t="str">
        <f t="shared" si="25"/>
        <v/>
      </c>
      <c r="M303" s="170">
        <f t="shared" si="27"/>
        <v>0</v>
      </c>
      <c r="N303" s="163"/>
      <c r="O303" s="171" t="str">
        <f t="shared" si="26"/>
        <v/>
      </c>
      <c r="Q303" s="5" t="str">
        <f>IF(H303="","",VLOOKUP(H303,LOCALIZA!B$5:H$501,7))</f>
        <v/>
      </c>
      <c r="R303" s="46" t="str">
        <f t="shared" si="28"/>
        <v/>
      </c>
      <c r="S303" s="168" t="str">
        <f t="shared" si="29"/>
        <v/>
      </c>
    </row>
    <row r="304" spans="1:19" ht="35.1" hidden="1" customHeight="1" x14ac:dyDescent="0.25">
      <c r="A304" s="172"/>
      <c r="B304" s="173"/>
      <c r="C304" s="7"/>
      <c r="D304" s="16"/>
      <c r="E304" s="157"/>
      <c r="F304" s="175" t="str">
        <f>IF(E304="","",VLOOKUP(E304,SOLICITANTE!B$3:K$85,10))</f>
        <v/>
      </c>
      <c r="G304" s="47"/>
      <c r="H304" s="174"/>
      <c r="I304" s="16"/>
      <c r="J304" s="6"/>
      <c r="K304" s="6"/>
      <c r="L304" s="169" t="str">
        <f t="shared" si="25"/>
        <v/>
      </c>
      <c r="M304" s="170">
        <f t="shared" si="27"/>
        <v>0</v>
      </c>
      <c r="N304" s="163"/>
      <c r="O304" s="171" t="str">
        <f t="shared" si="26"/>
        <v/>
      </c>
      <c r="Q304" s="5" t="str">
        <f>IF(H304="","",VLOOKUP(H304,LOCALIZA!B$5:H$501,7))</f>
        <v/>
      </c>
      <c r="R304" s="46" t="str">
        <f t="shared" si="28"/>
        <v/>
      </c>
      <c r="S304" s="168" t="str">
        <f t="shared" si="29"/>
        <v/>
      </c>
    </row>
    <row r="305" spans="1:19" ht="35.1" hidden="1" customHeight="1" x14ac:dyDescent="0.25">
      <c r="A305" s="172"/>
      <c r="B305" s="173"/>
      <c r="C305" s="7"/>
      <c r="D305" s="16"/>
      <c r="E305" s="157"/>
      <c r="F305" s="175" t="str">
        <f>IF(E305="","",VLOOKUP(E305,SOLICITANTE!B$3:K$85,10))</f>
        <v/>
      </c>
      <c r="G305" s="47"/>
      <c r="H305" s="174"/>
      <c r="I305" s="16"/>
      <c r="J305" s="6"/>
      <c r="K305" s="6"/>
      <c r="L305" s="169" t="str">
        <f t="shared" si="25"/>
        <v/>
      </c>
      <c r="M305" s="170">
        <f t="shared" si="27"/>
        <v>0</v>
      </c>
      <c r="N305" s="163"/>
      <c r="O305" s="171" t="str">
        <f t="shared" si="26"/>
        <v/>
      </c>
      <c r="Q305" s="5" t="str">
        <f>IF(H305="","",VLOOKUP(H305,LOCALIZA!B$5:H$501,7))</f>
        <v/>
      </c>
      <c r="R305" s="46" t="str">
        <f t="shared" si="28"/>
        <v/>
      </c>
      <c r="S305" s="168" t="str">
        <f t="shared" si="29"/>
        <v/>
      </c>
    </row>
    <row r="306" spans="1:19" ht="35.1" hidden="1" customHeight="1" x14ac:dyDescent="0.25">
      <c r="A306" s="172"/>
      <c r="B306" s="173"/>
      <c r="C306" s="7"/>
      <c r="D306" s="16"/>
      <c r="E306" s="157"/>
      <c r="F306" s="175" t="str">
        <f>IF(E306="","",VLOOKUP(E306,SOLICITANTE!B$3:K$85,10))</f>
        <v/>
      </c>
      <c r="G306" s="47"/>
      <c r="H306" s="174"/>
      <c r="I306" s="16"/>
      <c r="J306" s="6"/>
      <c r="K306" s="6"/>
      <c r="L306" s="169" t="str">
        <f t="shared" si="25"/>
        <v/>
      </c>
      <c r="M306" s="170">
        <f t="shared" si="27"/>
        <v>0</v>
      </c>
      <c r="N306" s="163"/>
      <c r="O306" s="171" t="str">
        <f t="shared" si="26"/>
        <v/>
      </c>
      <c r="Q306" s="5" t="str">
        <f>IF(H306="","",VLOOKUP(H306,LOCALIZA!B$5:H$501,7))</f>
        <v/>
      </c>
      <c r="R306" s="46" t="str">
        <f t="shared" si="28"/>
        <v/>
      </c>
      <c r="S306" s="168" t="str">
        <f t="shared" si="29"/>
        <v/>
      </c>
    </row>
    <row r="307" spans="1:19" ht="35.1" hidden="1" customHeight="1" x14ac:dyDescent="0.25">
      <c r="A307" s="172"/>
      <c r="B307" s="173"/>
      <c r="C307" s="7"/>
      <c r="D307" s="16"/>
      <c r="E307" s="157"/>
      <c r="F307" s="175" t="str">
        <f>IF(E307="","",VLOOKUP(E307,SOLICITANTE!B$3:K$85,10))</f>
        <v/>
      </c>
      <c r="G307" s="47"/>
      <c r="H307" s="174"/>
      <c r="I307" s="16"/>
      <c r="J307" s="6"/>
      <c r="K307" s="6"/>
      <c r="L307" s="169" t="str">
        <f t="shared" si="25"/>
        <v/>
      </c>
      <c r="M307" s="170">
        <f t="shared" si="27"/>
        <v>0</v>
      </c>
      <c r="N307" s="163"/>
      <c r="O307" s="171" t="str">
        <f t="shared" si="26"/>
        <v/>
      </c>
      <c r="Q307" s="5" t="str">
        <f>IF(H307="","",VLOOKUP(H307,LOCALIZA!B$5:H$501,7))</f>
        <v/>
      </c>
      <c r="R307" s="46" t="str">
        <f t="shared" si="28"/>
        <v/>
      </c>
      <c r="S307" s="168" t="str">
        <f t="shared" si="29"/>
        <v/>
      </c>
    </row>
    <row r="308" spans="1:19" ht="35.1" hidden="1" customHeight="1" x14ac:dyDescent="0.25">
      <c r="A308" s="172"/>
      <c r="B308" s="173"/>
      <c r="C308" s="7"/>
      <c r="D308" s="16"/>
      <c r="E308" s="157"/>
      <c r="F308" s="175" t="str">
        <f>IF(E308="","",VLOOKUP(E308,SOLICITANTE!B$3:K$85,10))</f>
        <v/>
      </c>
      <c r="G308" s="47"/>
      <c r="H308" s="174"/>
      <c r="I308" s="16"/>
      <c r="J308" s="6"/>
      <c r="K308" s="6"/>
      <c r="L308" s="169" t="str">
        <f t="shared" si="25"/>
        <v/>
      </c>
      <c r="M308" s="170">
        <f t="shared" si="27"/>
        <v>0</v>
      </c>
      <c r="N308" s="163"/>
      <c r="O308" s="171" t="str">
        <f t="shared" si="26"/>
        <v/>
      </c>
      <c r="Q308" s="5" t="str">
        <f>IF(H308="","",VLOOKUP(H308,LOCALIZA!B$5:H$501,7))</f>
        <v/>
      </c>
      <c r="R308" s="46" t="str">
        <f t="shared" si="28"/>
        <v/>
      </c>
      <c r="S308" s="168" t="str">
        <f t="shared" si="29"/>
        <v/>
      </c>
    </row>
    <row r="309" spans="1:19" ht="35.1" hidden="1" customHeight="1" x14ac:dyDescent="0.25">
      <c r="A309" s="172"/>
      <c r="B309" s="173"/>
      <c r="C309" s="7"/>
      <c r="D309" s="16"/>
      <c r="E309" s="157"/>
      <c r="F309" s="175" t="str">
        <f>IF(E309="","",VLOOKUP(E309,SOLICITANTE!B$3:K$85,10))</f>
        <v/>
      </c>
      <c r="G309" s="47"/>
      <c r="H309" s="174"/>
      <c r="I309" s="16"/>
      <c r="J309" s="6"/>
      <c r="K309" s="6"/>
      <c r="L309" s="169" t="str">
        <f t="shared" si="25"/>
        <v/>
      </c>
      <c r="M309" s="170">
        <f t="shared" si="27"/>
        <v>0</v>
      </c>
      <c r="N309" s="163"/>
      <c r="O309" s="171" t="str">
        <f t="shared" si="26"/>
        <v/>
      </c>
      <c r="Q309" s="5" t="str">
        <f>IF(H309="","",VLOOKUP(H309,LOCALIZA!B$5:H$501,7))</f>
        <v/>
      </c>
      <c r="R309" s="46" t="str">
        <f t="shared" si="28"/>
        <v/>
      </c>
      <c r="S309" s="168" t="str">
        <f t="shared" si="29"/>
        <v/>
      </c>
    </row>
    <row r="310" spans="1:19" ht="35.1" hidden="1" customHeight="1" x14ac:dyDescent="0.25">
      <c r="A310" s="172"/>
      <c r="B310" s="173"/>
      <c r="C310" s="7"/>
      <c r="D310" s="16"/>
      <c r="E310" s="157"/>
      <c r="F310" s="175" t="str">
        <f>IF(E310="","",VLOOKUP(E310,SOLICITANTE!B$3:K$85,10))</f>
        <v/>
      </c>
      <c r="G310" s="47"/>
      <c r="H310" s="174"/>
      <c r="I310" s="16"/>
      <c r="J310" s="6"/>
      <c r="K310" s="6"/>
      <c r="L310" s="169" t="str">
        <f t="shared" si="25"/>
        <v/>
      </c>
      <c r="M310" s="170">
        <f t="shared" si="27"/>
        <v>0</v>
      </c>
      <c r="N310" s="163"/>
      <c r="O310" s="171" t="str">
        <f t="shared" si="26"/>
        <v/>
      </c>
      <c r="Q310" s="5" t="str">
        <f>IF(H310="","",VLOOKUP(H310,LOCALIZA!B$5:H$501,7))</f>
        <v/>
      </c>
      <c r="R310" s="46" t="str">
        <f t="shared" si="28"/>
        <v/>
      </c>
      <c r="S310" s="168" t="str">
        <f t="shared" si="29"/>
        <v/>
      </c>
    </row>
    <row r="311" spans="1:19" ht="35.1" hidden="1" customHeight="1" x14ac:dyDescent="0.25">
      <c r="A311" s="172"/>
      <c r="B311" s="173"/>
      <c r="C311" s="7"/>
      <c r="D311" s="16"/>
      <c r="E311" s="157"/>
      <c r="F311" s="175" t="str">
        <f>IF(E311="","",VLOOKUP(E311,SOLICITANTE!B$3:K$85,10))</f>
        <v/>
      </c>
      <c r="G311" s="47"/>
      <c r="H311" s="174"/>
      <c r="I311" s="16"/>
      <c r="J311" s="6"/>
      <c r="K311" s="6"/>
      <c r="L311" s="169" t="str">
        <f t="shared" si="25"/>
        <v/>
      </c>
      <c r="M311" s="170">
        <f t="shared" si="27"/>
        <v>0</v>
      </c>
      <c r="N311" s="163"/>
      <c r="O311" s="171" t="str">
        <f t="shared" si="26"/>
        <v/>
      </c>
      <c r="Q311" s="5" t="str">
        <f>IF(H311="","",VLOOKUP(H311,LOCALIZA!B$5:H$501,7))</f>
        <v/>
      </c>
      <c r="R311" s="46" t="str">
        <f t="shared" si="28"/>
        <v/>
      </c>
      <c r="S311" s="168" t="str">
        <f t="shared" si="29"/>
        <v/>
      </c>
    </row>
    <row r="312" spans="1:19" ht="35.1" hidden="1" customHeight="1" x14ac:dyDescent="0.25">
      <c r="A312" s="172"/>
      <c r="B312" s="173"/>
      <c r="C312" s="7"/>
      <c r="D312" s="16"/>
      <c r="E312" s="157"/>
      <c r="F312" s="175" t="str">
        <f>IF(E312="","",VLOOKUP(E312,SOLICITANTE!B$3:K$85,10))</f>
        <v/>
      </c>
      <c r="G312" s="47"/>
      <c r="H312" s="174"/>
      <c r="I312" s="16"/>
      <c r="J312" s="6"/>
      <c r="K312" s="6"/>
      <c r="L312" s="169" t="str">
        <f t="shared" si="25"/>
        <v/>
      </c>
      <c r="M312" s="170">
        <f t="shared" si="27"/>
        <v>0</v>
      </c>
      <c r="N312" s="163"/>
      <c r="O312" s="171" t="str">
        <f t="shared" si="26"/>
        <v/>
      </c>
      <c r="Q312" s="5" t="str">
        <f>IF(H312="","",VLOOKUP(H312,LOCALIZA!B$5:H$501,7))</f>
        <v/>
      </c>
      <c r="R312" s="46" t="str">
        <f t="shared" si="28"/>
        <v/>
      </c>
      <c r="S312" s="168" t="str">
        <f t="shared" si="29"/>
        <v/>
      </c>
    </row>
    <row r="313" spans="1:19" ht="35.1" hidden="1" customHeight="1" x14ac:dyDescent="0.25">
      <c r="A313" s="172"/>
      <c r="B313" s="173"/>
      <c r="C313" s="7"/>
      <c r="D313" s="16"/>
      <c r="E313" s="157"/>
      <c r="F313" s="175" t="str">
        <f>IF(E313="","",VLOOKUP(E313,SOLICITANTE!B$3:K$85,10))</f>
        <v/>
      </c>
      <c r="G313" s="47"/>
      <c r="H313" s="174"/>
      <c r="I313" s="16"/>
      <c r="J313" s="6"/>
      <c r="K313" s="6"/>
      <c r="L313" s="169" t="str">
        <f t="shared" si="25"/>
        <v/>
      </c>
      <c r="M313" s="170">
        <f t="shared" si="27"/>
        <v>0</v>
      </c>
      <c r="N313" s="163"/>
      <c r="O313" s="171" t="str">
        <f t="shared" si="26"/>
        <v/>
      </c>
      <c r="Q313" s="5" t="str">
        <f>IF(H313="","",VLOOKUP(H313,LOCALIZA!B$5:H$501,7))</f>
        <v/>
      </c>
      <c r="R313" s="46" t="str">
        <f t="shared" si="28"/>
        <v/>
      </c>
      <c r="S313" s="168" t="str">
        <f t="shared" si="29"/>
        <v/>
      </c>
    </row>
    <row r="314" spans="1:19" ht="35.1" hidden="1" customHeight="1" x14ac:dyDescent="0.25">
      <c r="A314" s="172"/>
      <c r="B314" s="173"/>
      <c r="C314" s="7"/>
      <c r="D314" s="16"/>
      <c r="E314" s="157"/>
      <c r="F314" s="175" t="str">
        <f>IF(E314="","",VLOOKUP(E314,SOLICITANTE!B$3:K$85,10))</f>
        <v/>
      </c>
      <c r="G314" s="47"/>
      <c r="H314" s="174"/>
      <c r="I314" s="16"/>
      <c r="J314" s="6"/>
      <c r="K314" s="6"/>
      <c r="L314" s="169" t="str">
        <f t="shared" si="25"/>
        <v/>
      </c>
      <c r="M314" s="170">
        <f t="shared" si="27"/>
        <v>0</v>
      </c>
      <c r="N314" s="163"/>
      <c r="O314" s="171" t="str">
        <f t="shared" si="26"/>
        <v/>
      </c>
      <c r="Q314" s="5" t="str">
        <f>IF(H314="","",VLOOKUP(H314,LOCALIZA!B$5:H$501,7))</f>
        <v/>
      </c>
      <c r="R314" s="46" t="str">
        <f t="shared" si="28"/>
        <v/>
      </c>
      <c r="S314" s="168" t="str">
        <f t="shared" si="29"/>
        <v/>
      </c>
    </row>
    <row r="315" spans="1:19" ht="35.1" hidden="1" customHeight="1" x14ac:dyDescent="0.25">
      <c r="A315" s="172"/>
      <c r="B315" s="173"/>
      <c r="C315" s="7"/>
      <c r="D315" s="16"/>
      <c r="E315" s="157"/>
      <c r="F315" s="175" t="str">
        <f>IF(E315="","",VLOOKUP(E315,SOLICITANTE!B$3:K$85,10))</f>
        <v/>
      </c>
      <c r="G315" s="47"/>
      <c r="H315" s="174"/>
      <c r="I315" s="16"/>
      <c r="J315" s="6"/>
      <c r="K315" s="6"/>
      <c r="L315" s="169" t="str">
        <f t="shared" si="25"/>
        <v/>
      </c>
      <c r="M315" s="170">
        <f t="shared" si="27"/>
        <v>0</v>
      </c>
      <c r="N315" s="163"/>
      <c r="O315" s="171" t="str">
        <f t="shared" si="26"/>
        <v/>
      </c>
      <c r="Q315" s="5" t="str">
        <f>IF(H315="","",VLOOKUP(H315,LOCALIZA!B$5:H$501,7))</f>
        <v/>
      </c>
      <c r="R315" s="46" t="str">
        <f t="shared" si="28"/>
        <v/>
      </c>
      <c r="S315" s="168" t="str">
        <f t="shared" si="29"/>
        <v/>
      </c>
    </row>
    <row r="316" spans="1:19" ht="35.1" hidden="1" customHeight="1" x14ac:dyDescent="0.25">
      <c r="A316" s="172"/>
      <c r="B316" s="173"/>
      <c r="C316" s="7"/>
      <c r="D316" s="16"/>
      <c r="E316" s="157"/>
      <c r="F316" s="175" t="str">
        <f>IF(E316="","",VLOOKUP(E316,SOLICITANTE!B$3:K$85,10))</f>
        <v/>
      </c>
      <c r="G316" s="47"/>
      <c r="H316" s="174"/>
      <c r="I316" s="16"/>
      <c r="J316" s="6"/>
      <c r="K316" s="6"/>
      <c r="L316" s="169" t="str">
        <f t="shared" si="25"/>
        <v/>
      </c>
      <c r="M316" s="170">
        <f t="shared" si="27"/>
        <v>0</v>
      </c>
      <c r="N316" s="163"/>
      <c r="O316" s="171" t="str">
        <f t="shared" si="26"/>
        <v/>
      </c>
      <c r="Q316" s="5" t="str">
        <f>IF(H316="","",VLOOKUP(H316,LOCALIZA!B$5:H$501,7))</f>
        <v/>
      </c>
      <c r="R316" s="46" t="str">
        <f t="shared" si="28"/>
        <v/>
      </c>
      <c r="S316" s="168" t="str">
        <f t="shared" si="29"/>
        <v/>
      </c>
    </row>
    <row r="317" spans="1:19" ht="35.1" hidden="1" customHeight="1" x14ac:dyDescent="0.25">
      <c r="A317" s="172"/>
      <c r="B317" s="173"/>
      <c r="C317" s="7"/>
      <c r="D317" s="16"/>
      <c r="E317" s="157"/>
      <c r="F317" s="175" t="str">
        <f>IF(E317="","",VLOOKUP(E317,SOLICITANTE!B$3:K$85,10))</f>
        <v/>
      </c>
      <c r="G317" s="47"/>
      <c r="H317" s="174"/>
      <c r="I317" s="16"/>
      <c r="J317" s="6"/>
      <c r="K317" s="6"/>
      <c r="L317" s="169" t="str">
        <f t="shared" si="25"/>
        <v/>
      </c>
      <c r="M317" s="170">
        <f t="shared" si="27"/>
        <v>0</v>
      </c>
      <c r="N317" s="163"/>
      <c r="O317" s="171" t="str">
        <f t="shared" si="26"/>
        <v/>
      </c>
      <c r="Q317" s="5" t="str">
        <f>IF(H317="","",VLOOKUP(H317,LOCALIZA!B$5:H$501,7))</f>
        <v/>
      </c>
      <c r="R317" s="46" t="str">
        <f t="shared" si="28"/>
        <v/>
      </c>
      <c r="S317" s="168" t="str">
        <f t="shared" si="29"/>
        <v/>
      </c>
    </row>
    <row r="318" spans="1:19" ht="35.1" hidden="1" customHeight="1" x14ac:dyDescent="0.25">
      <c r="A318" s="172"/>
      <c r="B318" s="173"/>
      <c r="C318" s="7"/>
      <c r="D318" s="16"/>
      <c r="E318" s="157"/>
      <c r="F318" s="175" t="str">
        <f>IF(E318="","",VLOOKUP(E318,SOLICITANTE!B$3:K$85,10))</f>
        <v/>
      </c>
      <c r="G318" s="47"/>
      <c r="H318" s="174"/>
      <c r="I318" s="16"/>
      <c r="J318" s="6"/>
      <c r="K318" s="6"/>
      <c r="L318" s="169" t="str">
        <f t="shared" si="25"/>
        <v/>
      </c>
      <c r="M318" s="170">
        <f t="shared" si="27"/>
        <v>0</v>
      </c>
      <c r="N318" s="163"/>
      <c r="O318" s="171" t="str">
        <f t="shared" si="26"/>
        <v/>
      </c>
      <c r="Q318" s="5" t="str">
        <f>IF(H318="","",VLOOKUP(H318,LOCALIZA!B$5:H$501,7))</f>
        <v/>
      </c>
      <c r="R318" s="46" t="str">
        <f t="shared" si="28"/>
        <v/>
      </c>
      <c r="S318" s="168" t="str">
        <f t="shared" si="29"/>
        <v/>
      </c>
    </row>
    <row r="319" spans="1:19" ht="35.1" hidden="1" customHeight="1" x14ac:dyDescent="0.25">
      <c r="A319" s="172"/>
      <c r="B319" s="173"/>
      <c r="C319" s="7"/>
      <c r="D319" s="16"/>
      <c r="E319" s="157"/>
      <c r="F319" s="175" t="str">
        <f>IF(E319="","",VLOOKUP(E319,SOLICITANTE!B$3:K$85,10))</f>
        <v/>
      </c>
      <c r="G319" s="47"/>
      <c r="H319" s="174"/>
      <c r="I319" s="16"/>
      <c r="J319" s="6"/>
      <c r="K319" s="6"/>
      <c r="L319" s="169" t="str">
        <f t="shared" si="25"/>
        <v/>
      </c>
      <c r="M319" s="170">
        <f t="shared" si="27"/>
        <v>0</v>
      </c>
      <c r="N319" s="163"/>
      <c r="O319" s="171" t="str">
        <f t="shared" si="26"/>
        <v/>
      </c>
      <c r="Q319" s="5" t="str">
        <f>IF(H319="","",VLOOKUP(H319,LOCALIZA!B$5:H$501,7))</f>
        <v/>
      </c>
      <c r="R319" s="46" t="str">
        <f t="shared" si="28"/>
        <v/>
      </c>
      <c r="S319" s="168" t="str">
        <f t="shared" si="29"/>
        <v/>
      </c>
    </row>
    <row r="320" spans="1:19" ht="35.1" hidden="1" customHeight="1" x14ac:dyDescent="0.25">
      <c r="A320" s="172"/>
      <c r="B320" s="173"/>
      <c r="C320" s="7"/>
      <c r="D320" s="16"/>
      <c r="E320" s="157"/>
      <c r="F320" s="175" t="str">
        <f>IF(E320="","",VLOOKUP(E320,SOLICITANTE!B$3:K$85,10))</f>
        <v/>
      </c>
      <c r="G320" s="47"/>
      <c r="H320" s="174"/>
      <c r="I320" s="16"/>
      <c r="J320" s="6"/>
      <c r="K320" s="6"/>
      <c r="L320" s="169" t="str">
        <f t="shared" si="25"/>
        <v/>
      </c>
      <c r="M320" s="170">
        <f t="shared" si="27"/>
        <v>0</v>
      </c>
      <c r="N320" s="163"/>
      <c r="O320" s="171" t="str">
        <f t="shared" si="26"/>
        <v/>
      </c>
      <c r="Q320" s="5" t="str">
        <f>IF(H320="","",VLOOKUP(H320,LOCALIZA!B$5:H$501,7))</f>
        <v/>
      </c>
      <c r="R320" s="46" t="str">
        <f t="shared" si="28"/>
        <v/>
      </c>
      <c r="S320" s="168" t="str">
        <f t="shared" si="29"/>
        <v/>
      </c>
    </row>
    <row r="321" spans="1:19" ht="35.1" hidden="1" customHeight="1" x14ac:dyDescent="0.25">
      <c r="A321" s="172"/>
      <c r="B321" s="173"/>
      <c r="C321" s="7"/>
      <c r="D321" s="16"/>
      <c r="E321" s="157"/>
      <c r="F321" s="175" t="str">
        <f>IF(E321="","",VLOOKUP(E321,SOLICITANTE!B$3:K$85,10))</f>
        <v/>
      </c>
      <c r="G321" s="47"/>
      <c r="H321" s="174"/>
      <c r="I321" s="16"/>
      <c r="J321" s="6"/>
      <c r="K321" s="6"/>
      <c r="L321" s="169" t="str">
        <f t="shared" si="25"/>
        <v/>
      </c>
      <c r="M321" s="170">
        <f t="shared" si="27"/>
        <v>0</v>
      </c>
      <c r="N321" s="163"/>
      <c r="O321" s="171" t="str">
        <f t="shared" si="26"/>
        <v/>
      </c>
      <c r="Q321" s="5" t="str">
        <f>IF(H321="","",VLOOKUP(H321,LOCALIZA!B$5:H$501,7))</f>
        <v/>
      </c>
      <c r="R321" s="46" t="str">
        <f t="shared" si="28"/>
        <v/>
      </c>
      <c r="S321" s="168" t="str">
        <f t="shared" si="29"/>
        <v/>
      </c>
    </row>
    <row r="322" spans="1:19" ht="35.1" hidden="1" customHeight="1" x14ac:dyDescent="0.25">
      <c r="A322" s="172"/>
      <c r="B322" s="173"/>
      <c r="C322" s="7"/>
      <c r="D322" s="16"/>
      <c r="E322" s="157"/>
      <c r="F322" s="175" t="str">
        <f>IF(E322="","",VLOOKUP(E322,SOLICITANTE!B$3:K$85,10))</f>
        <v/>
      </c>
      <c r="G322" s="47"/>
      <c r="H322" s="174"/>
      <c r="I322" s="16"/>
      <c r="J322" s="6"/>
      <c r="K322" s="6"/>
      <c r="L322" s="169" t="str">
        <f t="shared" si="25"/>
        <v/>
      </c>
      <c r="M322" s="170">
        <f t="shared" si="27"/>
        <v>0</v>
      </c>
      <c r="N322" s="163"/>
      <c r="O322" s="171" t="str">
        <f t="shared" si="26"/>
        <v/>
      </c>
      <c r="Q322" s="5" t="str">
        <f>IF(H322="","",VLOOKUP(H322,LOCALIZA!B$5:H$501,7))</f>
        <v/>
      </c>
      <c r="R322" s="46" t="str">
        <f t="shared" si="28"/>
        <v/>
      </c>
      <c r="S322" s="168" t="str">
        <f t="shared" si="29"/>
        <v/>
      </c>
    </row>
    <row r="323" spans="1:19" ht="35.1" hidden="1" customHeight="1" x14ac:dyDescent="0.25">
      <c r="A323" s="172"/>
      <c r="B323" s="173"/>
      <c r="C323" s="7"/>
      <c r="D323" s="16"/>
      <c r="E323" s="157"/>
      <c r="F323" s="175" t="str">
        <f>IF(E323="","",VLOOKUP(E323,SOLICITANTE!B$3:K$85,10))</f>
        <v/>
      </c>
      <c r="G323" s="47"/>
      <c r="H323" s="174"/>
      <c r="I323" s="16"/>
      <c r="J323" s="6"/>
      <c r="K323" s="6"/>
      <c r="L323" s="169" t="str">
        <f t="shared" si="25"/>
        <v/>
      </c>
      <c r="M323" s="170">
        <f t="shared" si="27"/>
        <v>0</v>
      </c>
      <c r="N323" s="163"/>
      <c r="O323" s="171" t="str">
        <f t="shared" si="26"/>
        <v/>
      </c>
      <c r="Q323" s="5" t="str">
        <f>IF(H323="","",VLOOKUP(H323,LOCALIZA!B$5:H$501,7))</f>
        <v/>
      </c>
      <c r="R323" s="46" t="str">
        <f t="shared" si="28"/>
        <v/>
      </c>
      <c r="S323" s="168" t="str">
        <f t="shared" si="29"/>
        <v/>
      </c>
    </row>
    <row r="324" spans="1:19" ht="35.1" hidden="1" customHeight="1" x14ac:dyDescent="0.25">
      <c r="A324" s="172"/>
      <c r="B324" s="173"/>
      <c r="C324" s="7"/>
      <c r="D324" s="16"/>
      <c r="E324" s="157"/>
      <c r="F324" s="175" t="str">
        <f>IF(E324="","",VLOOKUP(E324,SOLICITANTE!B$3:K$85,10))</f>
        <v/>
      </c>
      <c r="G324" s="47"/>
      <c r="H324" s="174"/>
      <c r="I324" s="16"/>
      <c r="J324" s="6"/>
      <c r="K324" s="6"/>
      <c r="L324" s="169" t="str">
        <f t="shared" si="25"/>
        <v/>
      </c>
      <c r="M324" s="170">
        <f t="shared" si="27"/>
        <v>0</v>
      </c>
      <c r="N324" s="163"/>
      <c r="O324" s="171" t="str">
        <f t="shared" si="26"/>
        <v/>
      </c>
      <c r="Q324" s="5" t="str">
        <f>IF(H324="","",VLOOKUP(H324,LOCALIZA!B$5:H$501,7))</f>
        <v/>
      </c>
      <c r="R324" s="46" t="str">
        <f t="shared" si="28"/>
        <v/>
      </c>
      <c r="S324" s="168" t="str">
        <f t="shared" si="29"/>
        <v/>
      </c>
    </row>
    <row r="325" spans="1:19" ht="35.1" hidden="1" customHeight="1" x14ac:dyDescent="0.25">
      <c r="A325" s="172"/>
      <c r="B325" s="173"/>
      <c r="C325" s="7"/>
      <c r="D325" s="16"/>
      <c r="E325" s="157"/>
      <c r="F325" s="175" t="str">
        <f>IF(E325="","",VLOOKUP(E325,SOLICITANTE!B$3:K$85,10))</f>
        <v/>
      </c>
      <c r="G325" s="47"/>
      <c r="H325" s="174"/>
      <c r="I325" s="16"/>
      <c r="J325" s="6"/>
      <c r="K325" s="6"/>
      <c r="L325" s="169" t="str">
        <f t="shared" si="25"/>
        <v/>
      </c>
      <c r="M325" s="170">
        <f t="shared" si="27"/>
        <v>0</v>
      </c>
      <c r="N325" s="163"/>
      <c r="O325" s="171" t="str">
        <f t="shared" si="26"/>
        <v/>
      </c>
      <c r="Q325" s="5" t="str">
        <f>IF(H325="","",VLOOKUP(H325,LOCALIZA!B$5:H$501,7))</f>
        <v/>
      </c>
      <c r="R325" s="46" t="str">
        <f t="shared" si="28"/>
        <v/>
      </c>
      <c r="S325" s="168" t="str">
        <f t="shared" si="29"/>
        <v/>
      </c>
    </row>
    <row r="326" spans="1:19" ht="35.1" hidden="1" customHeight="1" x14ac:dyDescent="0.25">
      <c r="A326" s="172"/>
      <c r="B326" s="173"/>
      <c r="C326" s="7"/>
      <c r="D326" s="16"/>
      <c r="E326" s="157"/>
      <c r="F326" s="175" t="str">
        <f>IF(E326="","",VLOOKUP(E326,SOLICITANTE!B$3:K$85,10))</f>
        <v/>
      </c>
      <c r="G326" s="47"/>
      <c r="H326" s="174"/>
      <c r="I326" s="16"/>
      <c r="J326" s="6"/>
      <c r="K326" s="6"/>
      <c r="L326" s="169" t="str">
        <f t="shared" si="25"/>
        <v/>
      </c>
      <c r="M326" s="170">
        <f t="shared" si="27"/>
        <v>0</v>
      </c>
      <c r="N326" s="163"/>
      <c r="O326" s="171" t="str">
        <f t="shared" si="26"/>
        <v/>
      </c>
      <c r="Q326" s="5" t="str">
        <f>IF(H326="","",VLOOKUP(H326,LOCALIZA!B$5:H$501,7))</f>
        <v/>
      </c>
      <c r="R326" s="46" t="str">
        <f t="shared" si="28"/>
        <v/>
      </c>
      <c r="S326" s="168" t="str">
        <f t="shared" si="29"/>
        <v/>
      </c>
    </row>
    <row r="327" spans="1:19" ht="35.1" hidden="1" customHeight="1" x14ac:dyDescent="0.25">
      <c r="A327" s="172"/>
      <c r="B327" s="173"/>
      <c r="C327" s="7"/>
      <c r="D327" s="16"/>
      <c r="E327" s="157"/>
      <c r="F327" s="175" t="str">
        <f>IF(E327="","",VLOOKUP(E327,SOLICITANTE!B$3:K$85,10))</f>
        <v/>
      </c>
      <c r="G327" s="47"/>
      <c r="H327" s="174"/>
      <c r="I327" s="16"/>
      <c r="J327" s="6"/>
      <c r="K327" s="6"/>
      <c r="L327" s="169" t="str">
        <f t="shared" si="25"/>
        <v/>
      </c>
      <c r="M327" s="170">
        <f t="shared" si="27"/>
        <v>0</v>
      </c>
      <c r="N327" s="163"/>
      <c r="O327" s="171" t="str">
        <f t="shared" si="26"/>
        <v/>
      </c>
      <c r="Q327" s="5" t="str">
        <f>IF(H327="","",VLOOKUP(H327,LOCALIZA!B$5:H$501,7))</f>
        <v/>
      </c>
      <c r="R327" s="46" t="str">
        <f t="shared" si="28"/>
        <v/>
      </c>
      <c r="S327" s="168" t="str">
        <f t="shared" si="29"/>
        <v/>
      </c>
    </row>
    <row r="328" spans="1:19" ht="35.1" hidden="1" customHeight="1" x14ac:dyDescent="0.25">
      <c r="A328" s="172"/>
      <c r="B328" s="173"/>
      <c r="C328" s="7"/>
      <c r="D328" s="16"/>
      <c r="E328" s="157"/>
      <c r="F328" s="175" t="str">
        <f>IF(E328="","",VLOOKUP(E328,SOLICITANTE!B$3:K$85,10))</f>
        <v/>
      </c>
      <c r="G328" s="47"/>
      <c r="H328" s="174"/>
      <c r="I328" s="16"/>
      <c r="J328" s="6"/>
      <c r="K328" s="6"/>
      <c r="L328" s="169" t="str">
        <f t="shared" si="25"/>
        <v/>
      </c>
      <c r="M328" s="170">
        <f t="shared" si="27"/>
        <v>0</v>
      </c>
      <c r="N328" s="163"/>
      <c r="O328" s="171" t="str">
        <f t="shared" si="26"/>
        <v/>
      </c>
      <c r="Q328" s="5" t="str">
        <f>IF(H328="","",VLOOKUP(H328,LOCALIZA!B$5:H$501,7))</f>
        <v/>
      </c>
      <c r="R328" s="46" t="str">
        <f t="shared" si="28"/>
        <v/>
      </c>
      <c r="S328" s="168" t="str">
        <f t="shared" si="29"/>
        <v/>
      </c>
    </row>
    <row r="329" spans="1:19" ht="35.1" hidden="1" customHeight="1" x14ac:dyDescent="0.25">
      <c r="A329" s="172"/>
      <c r="B329" s="173"/>
      <c r="C329" s="7"/>
      <c r="D329" s="16"/>
      <c r="E329" s="157"/>
      <c r="F329" s="175" t="str">
        <f>IF(E329="","",VLOOKUP(E329,SOLICITANTE!B$3:K$85,10))</f>
        <v/>
      </c>
      <c r="G329" s="47"/>
      <c r="H329" s="174"/>
      <c r="I329" s="16"/>
      <c r="J329" s="6"/>
      <c r="K329" s="6"/>
      <c r="L329" s="169" t="str">
        <f t="shared" si="25"/>
        <v/>
      </c>
      <c r="M329" s="170">
        <f t="shared" si="27"/>
        <v>0</v>
      </c>
      <c r="N329" s="163"/>
      <c r="O329" s="171" t="str">
        <f t="shared" si="26"/>
        <v/>
      </c>
      <c r="Q329" s="5" t="str">
        <f>IF(H329="","",VLOOKUP(H329,LOCALIZA!B$5:H$501,7))</f>
        <v/>
      </c>
      <c r="R329" s="46" t="str">
        <f t="shared" si="28"/>
        <v/>
      </c>
      <c r="S329" s="168" t="str">
        <f t="shared" si="29"/>
        <v/>
      </c>
    </row>
    <row r="330" spans="1:19" ht="35.1" hidden="1" customHeight="1" x14ac:dyDescent="0.25">
      <c r="A330" s="172"/>
      <c r="B330" s="173"/>
      <c r="C330" s="7"/>
      <c r="D330" s="16"/>
      <c r="E330" s="157"/>
      <c r="F330" s="175" t="str">
        <f>IF(E330="","",VLOOKUP(E330,SOLICITANTE!B$3:K$85,10))</f>
        <v/>
      </c>
      <c r="G330" s="47"/>
      <c r="H330" s="174"/>
      <c r="I330" s="16"/>
      <c r="J330" s="6"/>
      <c r="K330" s="6"/>
      <c r="L330" s="169" t="str">
        <f t="shared" si="25"/>
        <v/>
      </c>
      <c r="M330" s="170">
        <f t="shared" si="27"/>
        <v>0</v>
      </c>
      <c r="N330" s="163"/>
      <c r="O330" s="171" t="str">
        <f t="shared" si="26"/>
        <v/>
      </c>
      <c r="Q330" s="5" t="str">
        <f>IF(H330="","",VLOOKUP(H330,LOCALIZA!B$5:H$501,7))</f>
        <v/>
      </c>
      <c r="R330" s="46" t="str">
        <f t="shared" si="28"/>
        <v/>
      </c>
      <c r="S330" s="168" t="str">
        <f t="shared" si="29"/>
        <v/>
      </c>
    </row>
    <row r="331" spans="1:19" ht="35.1" hidden="1" customHeight="1" x14ac:dyDescent="0.25">
      <c r="A331" s="172"/>
      <c r="B331" s="173"/>
      <c r="C331" s="7"/>
      <c r="D331" s="16"/>
      <c r="E331" s="157"/>
      <c r="F331" s="175" t="str">
        <f>IF(E331="","",VLOOKUP(E331,SOLICITANTE!B$3:K$85,10))</f>
        <v/>
      </c>
      <c r="G331" s="47"/>
      <c r="H331" s="174"/>
      <c r="I331" s="16"/>
      <c r="J331" s="6"/>
      <c r="K331" s="6"/>
      <c r="L331" s="169" t="str">
        <f t="shared" si="25"/>
        <v/>
      </c>
      <c r="M331" s="170">
        <f t="shared" si="27"/>
        <v>0</v>
      </c>
      <c r="N331" s="163"/>
      <c r="O331" s="171" t="str">
        <f t="shared" si="26"/>
        <v/>
      </c>
      <c r="Q331" s="5" t="str">
        <f>IF(H331="","",VLOOKUP(H331,LOCALIZA!B$5:H$501,7))</f>
        <v/>
      </c>
      <c r="R331" s="46" t="str">
        <f t="shared" si="28"/>
        <v/>
      </c>
      <c r="S331" s="168" t="str">
        <f t="shared" si="29"/>
        <v/>
      </c>
    </row>
    <row r="332" spans="1:19" ht="35.1" hidden="1" customHeight="1" x14ac:dyDescent="0.25">
      <c r="A332" s="172"/>
      <c r="B332" s="173"/>
      <c r="C332" s="7"/>
      <c r="D332" s="16"/>
      <c r="E332" s="157"/>
      <c r="F332" s="175" t="str">
        <f>IF(E332="","",VLOOKUP(E332,SOLICITANTE!B$3:K$85,10))</f>
        <v/>
      </c>
      <c r="G332" s="47"/>
      <c r="H332" s="174"/>
      <c r="I332" s="16"/>
      <c r="J332" s="6"/>
      <c r="K332" s="6"/>
      <c r="L332" s="169" t="str">
        <f t="shared" ref="L332:L395" si="30">IF(J332="","",IF(K332="","",K332-J332))</f>
        <v/>
      </c>
      <c r="M332" s="170">
        <f t="shared" si="27"/>
        <v>0</v>
      </c>
      <c r="N332" s="163"/>
      <c r="O332" s="171" t="str">
        <f t="shared" ref="O332:O395" si="31">IF(N332=0,"",N332-M332)</f>
        <v/>
      </c>
      <c r="Q332" s="5" t="str">
        <f>IF(H332="","",VLOOKUP(H332,LOCALIZA!B$5:H$501,7))</f>
        <v/>
      </c>
      <c r="R332" s="46" t="str">
        <f t="shared" si="28"/>
        <v/>
      </c>
      <c r="S332" s="168" t="str">
        <f t="shared" si="29"/>
        <v/>
      </c>
    </row>
    <row r="333" spans="1:19" ht="35.1" hidden="1" customHeight="1" x14ac:dyDescent="0.25">
      <c r="A333" s="172"/>
      <c r="B333" s="173"/>
      <c r="C333" s="7"/>
      <c r="D333" s="16"/>
      <c r="E333" s="157"/>
      <c r="F333" s="175" t="str">
        <f>IF(E333="","",VLOOKUP(E333,SOLICITANTE!B$3:K$85,10))</f>
        <v/>
      </c>
      <c r="G333" s="47"/>
      <c r="H333" s="174"/>
      <c r="I333" s="16"/>
      <c r="J333" s="6"/>
      <c r="K333" s="6"/>
      <c r="L333" s="169" t="str">
        <f t="shared" si="30"/>
        <v/>
      </c>
      <c r="M333" s="170">
        <f t="shared" ref="M333:M396" si="32">N332</f>
        <v>0</v>
      </c>
      <c r="N333" s="163"/>
      <c r="O333" s="171" t="str">
        <f t="shared" si="31"/>
        <v/>
      </c>
      <c r="Q333" s="5" t="str">
        <f>IF(H333="","",VLOOKUP(H333,LOCALIZA!B$5:H$501,7))</f>
        <v/>
      </c>
      <c r="R333" s="46" t="str">
        <f t="shared" ref="R333:R396" si="33">IF(N333="","",O333-Q333)</f>
        <v/>
      </c>
      <c r="S333" s="168" t="str">
        <f t="shared" ref="S333:S396" si="34">IF(R333="","",R333/Q333)</f>
        <v/>
      </c>
    </row>
    <row r="334" spans="1:19" ht="35.1" hidden="1" customHeight="1" x14ac:dyDescent="0.25">
      <c r="A334" s="172"/>
      <c r="B334" s="173"/>
      <c r="C334" s="7"/>
      <c r="D334" s="16"/>
      <c r="E334" s="157"/>
      <c r="F334" s="175" t="str">
        <f>IF(E334="","",VLOOKUP(E334,SOLICITANTE!B$3:K$85,10))</f>
        <v/>
      </c>
      <c r="G334" s="47"/>
      <c r="H334" s="174"/>
      <c r="I334" s="16"/>
      <c r="J334" s="6"/>
      <c r="K334" s="6"/>
      <c r="L334" s="169" t="str">
        <f t="shared" si="30"/>
        <v/>
      </c>
      <c r="M334" s="170">
        <f t="shared" si="32"/>
        <v>0</v>
      </c>
      <c r="N334" s="163"/>
      <c r="O334" s="171" t="str">
        <f t="shared" si="31"/>
        <v/>
      </c>
      <c r="Q334" s="5" t="str">
        <f>IF(H334="","",VLOOKUP(H334,LOCALIZA!B$5:H$501,7))</f>
        <v/>
      </c>
      <c r="R334" s="46" t="str">
        <f t="shared" si="33"/>
        <v/>
      </c>
      <c r="S334" s="168" t="str">
        <f t="shared" si="34"/>
        <v/>
      </c>
    </row>
    <row r="335" spans="1:19" ht="35.1" hidden="1" customHeight="1" x14ac:dyDescent="0.25">
      <c r="A335" s="172"/>
      <c r="B335" s="173"/>
      <c r="C335" s="7"/>
      <c r="D335" s="16"/>
      <c r="E335" s="157"/>
      <c r="F335" s="175" t="str">
        <f>IF(E335="","",VLOOKUP(E335,SOLICITANTE!B$3:K$85,10))</f>
        <v/>
      </c>
      <c r="G335" s="47"/>
      <c r="H335" s="174"/>
      <c r="I335" s="16"/>
      <c r="J335" s="6"/>
      <c r="K335" s="6"/>
      <c r="L335" s="169" t="str">
        <f t="shared" si="30"/>
        <v/>
      </c>
      <c r="M335" s="170">
        <f t="shared" si="32"/>
        <v>0</v>
      </c>
      <c r="N335" s="163"/>
      <c r="O335" s="171" t="str">
        <f t="shared" si="31"/>
        <v/>
      </c>
      <c r="Q335" s="5" t="str">
        <f>IF(H335="","",VLOOKUP(H335,LOCALIZA!B$5:H$501,7))</f>
        <v/>
      </c>
      <c r="R335" s="46" t="str">
        <f t="shared" si="33"/>
        <v/>
      </c>
      <c r="S335" s="168" t="str">
        <f t="shared" si="34"/>
        <v/>
      </c>
    </row>
    <row r="336" spans="1:19" ht="35.1" hidden="1" customHeight="1" x14ac:dyDescent="0.25">
      <c r="A336" s="172"/>
      <c r="B336" s="173"/>
      <c r="C336" s="7"/>
      <c r="D336" s="16"/>
      <c r="E336" s="157"/>
      <c r="F336" s="175" t="str">
        <f>IF(E336="","",VLOOKUP(E336,SOLICITANTE!B$3:K$85,10))</f>
        <v/>
      </c>
      <c r="G336" s="47"/>
      <c r="H336" s="174"/>
      <c r="I336" s="16"/>
      <c r="J336" s="6"/>
      <c r="K336" s="6"/>
      <c r="L336" s="169" t="str">
        <f t="shared" si="30"/>
        <v/>
      </c>
      <c r="M336" s="170">
        <f t="shared" si="32"/>
        <v>0</v>
      </c>
      <c r="N336" s="163"/>
      <c r="O336" s="171" t="str">
        <f t="shared" si="31"/>
        <v/>
      </c>
      <c r="Q336" s="5" t="str">
        <f>IF(H336="","",VLOOKUP(H336,LOCALIZA!B$5:H$501,7))</f>
        <v/>
      </c>
      <c r="R336" s="46" t="str">
        <f t="shared" si="33"/>
        <v/>
      </c>
      <c r="S336" s="168" t="str">
        <f t="shared" si="34"/>
        <v/>
      </c>
    </row>
    <row r="337" spans="1:19" ht="35.1" hidden="1" customHeight="1" x14ac:dyDescent="0.25">
      <c r="A337" s="172"/>
      <c r="B337" s="173"/>
      <c r="C337" s="7"/>
      <c r="D337" s="16"/>
      <c r="E337" s="157"/>
      <c r="F337" s="175" t="str">
        <f>IF(E337="","",VLOOKUP(E337,SOLICITANTE!B$3:K$85,10))</f>
        <v/>
      </c>
      <c r="G337" s="47"/>
      <c r="H337" s="174"/>
      <c r="I337" s="16"/>
      <c r="J337" s="6"/>
      <c r="K337" s="6"/>
      <c r="L337" s="169" t="str">
        <f t="shared" si="30"/>
        <v/>
      </c>
      <c r="M337" s="170">
        <f t="shared" si="32"/>
        <v>0</v>
      </c>
      <c r="N337" s="163"/>
      <c r="O337" s="171" t="str">
        <f t="shared" si="31"/>
        <v/>
      </c>
      <c r="Q337" s="5" t="str">
        <f>IF(H337="","",VLOOKUP(H337,LOCALIZA!B$5:H$501,7))</f>
        <v/>
      </c>
      <c r="R337" s="46" t="str">
        <f t="shared" si="33"/>
        <v/>
      </c>
      <c r="S337" s="168" t="str">
        <f t="shared" si="34"/>
        <v/>
      </c>
    </row>
    <row r="338" spans="1:19" ht="35.1" hidden="1" customHeight="1" x14ac:dyDescent="0.25">
      <c r="A338" s="172"/>
      <c r="B338" s="173"/>
      <c r="C338" s="7"/>
      <c r="D338" s="16"/>
      <c r="E338" s="157"/>
      <c r="F338" s="175" t="str">
        <f>IF(E338="","",VLOOKUP(E338,SOLICITANTE!B$3:K$85,10))</f>
        <v/>
      </c>
      <c r="G338" s="47"/>
      <c r="H338" s="174"/>
      <c r="I338" s="16"/>
      <c r="J338" s="6"/>
      <c r="K338" s="6"/>
      <c r="L338" s="169" t="str">
        <f t="shared" si="30"/>
        <v/>
      </c>
      <c r="M338" s="170">
        <f t="shared" si="32"/>
        <v>0</v>
      </c>
      <c r="N338" s="163"/>
      <c r="O338" s="171" t="str">
        <f t="shared" si="31"/>
        <v/>
      </c>
      <c r="Q338" s="5" t="str">
        <f>IF(H338="","",VLOOKUP(H338,LOCALIZA!B$5:H$501,7))</f>
        <v/>
      </c>
      <c r="R338" s="46" t="str">
        <f t="shared" si="33"/>
        <v/>
      </c>
      <c r="S338" s="168" t="str">
        <f t="shared" si="34"/>
        <v/>
      </c>
    </row>
    <row r="339" spans="1:19" ht="35.1" hidden="1" customHeight="1" x14ac:dyDescent="0.25">
      <c r="A339" s="172"/>
      <c r="B339" s="173"/>
      <c r="C339" s="7"/>
      <c r="D339" s="16"/>
      <c r="E339" s="157"/>
      <c r="F339" s="175" t="str">
        <f>IF(E339="","",VLOOKUP(E339,SOLICITANTE!B$3:K$85,10))</f>
        <v/>
      </c>
      <c r="G339" s="47"/>
      <c r="H339" s="174"/>
      <c r="I339" s="16"/>
      <c r="J339" s="6"/>
      <c r="K339" s="6"/>
      <c r="L339" s="169" t="str">
        <f t="shared" si="30"/>
        <v/>
      </c>
      <c r="M339" s="170">
        <f t="shared" si="32"/>
        <v>0</v>
      </c>
      <c r="N339" s="163"/>
      <c r="O339" s="171" t="str">
        <f t="shared" si="31"/>
        <v/>
      </c>
      <c r="Q339" s="5" t="str">
        <f>IF(H339="","",VLOOKUP(H339,LOCALIZA!B$5:H$501,7))</f>
        <v/>
      </c>
      <c r="R339" s="46" t="str">
        <f t="shared" si="33"/>
        <v/>
      </c>
      <c r="S339" s="168" t="str">
        <f t="shared" si="34"/>
        <v/>
      </c>
    </row>
    <row r="340" spans="1:19" ht="35.1" hidden="1" customHeight="1" x14ac:dyDescent="0.25">
      <c r="A340" s="172"/>
      <c r="B340" s="173"/>
      <c r="C340" s="7"/>
      <c r="D340" s="16"/>
      <c r="E340" s="157"/>
      <c r="F340" s="175" t="str">
        <f>IF(E340="","",VLOOKUP(E340,SOLICITANTE!B$3:K$85,10))</f>
        <v/>
      </c>
      <c r="G340" s="47"/>
      <c r="H340" s="174"/>
      <c r="I340" s="16"/>
      <c r="J340" s="6"/>
      <c r="K340" s="6"/>
      <c r="L340" s="169" t="str">
        <f t="shared" si="30"/>
        <v/>
      </c>
      <c r="M340" s="170">
        <f t="shared" si="32"/>
        <v>0</v>
      </c>
      <c r="N340" s="163"/>
      <c r="O340" s="171" t="str">
        <f t="shared" si="31"/>
        <v/>
      </c>
      <c r="Q340" s="5" t="str">
        <f>IF(H340="","",VLOOKUP(H340,LOCALIZA!B$5:H$501,7))</f>
        <v/>
      </c>
      <c r="R340" s="46" t="str">
        <f t="shared" si="33"/>
        <v/>
      </c>
      <c r="S340" s="168" t="str">
        <f t="shared" si="34"/>
        <v/>
      </c>
    </row>
    <row r="341" spans="1:19" ht="35.1" hidden="1" customHeight="1" x14ac:dyDescent="0.25">
      <c r="A341" s="172"/>
      <c r="B341" s="173"/>
      <c r="C341" s="7"/>
      <c r="D341" s="16"/>
      <c r="E341" s="157"/>
      <c r="F341" s="175" t="str">
        <f>IF(E341="","",VLOOKUP(E341,SOLICITANTE!B$3:K$85,10))</f>
        <v/>
      </c>
      <c r="G341" s="47"/>
      <c r="H341" s="174"/>
      <c r="I341" s="16"/>
      <c r="J341" s="6"/>
      <c r="K341" s="6"/>
      <c r="L341" s="169" t="str">
        <f t="shared" si="30"/>
        <v/>
      </c>
      <c r="M341" s="170">
        <f t="shared" si="32"/>
        <v>0</v>
      </c>
      <c r="N341" s="163"/>
      <c r="O341" s="171" t="str">
        <f t="shared" si="31"/>
        <v/>
      </c>
      <c r="Q341" s="5" t="str">
        <f>IF(H341="","",VLOOKUP(H341,LOCALIZA!B$5:H$501,7))</f>
        <v/>
      </c>
      <c r="R341" s="46" t="str">
        <f t="shared" si="33"/>
        <v/>
      </c>
      <c r="S341" s="168" t="str">
        <f t="shared" si="34"/>
        <v/>
      </c>
    </row>
    <row r="342" spans="1:19" ht="35.1" hidden="1" customHeight="1" x14ac:dyDescent="0.25">
      <c r="A342" s="172"/>
      <c r="B342" s="173"/>
      <c r="C342" s="7"/>
      <c r="D342" s="16"/>
      <c r="E342" s="157"/>
      <c r="F342" s="175" t="str">
        <f>IF(E342="","",VLOOKUP(E342,SOLICITANTE!B$3:K$85,10))</f>
        <v/>
      </c>
      <c r="G342" s="47"/>
      <c r="H342" s="174"/>
      <c r="I342" s="16"/>
      <c r="J342" s="6"/>
      <c r="K342" s="6"/>
      <c r="L342" s="169" t="str">
        <f t="shared" si="30"/>
        <v/>
      </c>
      <c r="M342" s="170">
        <f t="shared" si="32"/>
        <v>0</v>
      </c>
      <c r="N342" s="163"/>
      <c r="O342" s="171" t="str">
        <f t="shared" si="31"/>
        <v/>
      </c>
      <c r="Q342" s="5" t="str">
        <f>IF(H342="","",VLOOKUP(H342,LOCALIZA!B$5:H$501,7))</f>
        <v/>
      </c>
      <c r="R342" s="46" t="str">
        <f t="shared" si="33"/>
        <v/>
      </c>
      <c r="S342" s="168" t="str">
        <f t="shared" si="34"/>
        <v/>
      </c>
    </row>
    <row r="343" spans="1:19" ht="35.1" hidden="1" customHeight="1" x14ac:dyDescent="0.25">
      <c r="A343" s="172"/>
      <c r="B343" s="173"/>
      <c r="C343" s="7"/>
      <c r="D343" s="16"/>
      <c r="E343" s="157"/>
      <c r="F343" s="175" t="str">
        <f>IF(E343="","",VLOOKUP(E343,SOLICITANTE!B$3:K$85,10))</f>
        <v/>
      </c>
      <c r="G343" s="47"/>
      <c r="H343" s="174"/>
      <c r="I343" s="16"/>
      <c r="J343" s="6"/>
      <c r="K343" s="6"/>
      <c r="L343" s="169" t="str">
        <f t="shared" si="30"/>
        <v/>
      </c>
      <c r="M343" s="170">
        <f t="shared" si="32"/>
        <v>0</v>
      </c>
      <c r="N343" s="163"/>
      <c r="O343" s="171" t="str">
        <f t="shared" si="31"/>
        <v/>
      </c>
      <c r="Q343" s="5" t="str">
        <f>IF(H343="","",VLOOKUP(H343,LOCALIZA!B$5:H$501,7))</f>
        <v/>
      </c>
      <c r="R343" s="46" t="str">
        <f t="shared" si="33"/>
        <v/>
      </c>
      <c r="S343" s="168" t="str">
        <f t="shared" si="34"/>
        <v/>
      </c>
    </row>
    <row r="344" spans="1:19" ht="35.1" hidden="1" customHeight="1" x14ac:dyDescent="0.25">
      <c r="A344" s="172"/>
      <c r="B344" s="173"/>
      <c r="C344" s="7"/>
      <c r="D344" s="16"/>
      <c r="E344" s="157"/>
      <c r="F344" s="175" t="str">
        <f>IF(E344="","",VLOOKUP(E344,SOLICITANTE!B$3:K$85,10))</f>
        <v/>
      </c>
      <c r="G344" s="47"/>
      <c r="H344" s="174"/>
      <c r="I344" s="16"/>
      <c r="J344" s="6"/>
      <c r="K344" s="6"/>
      <c r="L344" s="169" t="str">
        <f t="shared" si="30"/>
        <v/>
      </c>
      <c r="M344" s="170">
        <f t="shared" si="32"/>
        <v>0</v>
      </c>
      <c r="N344" s="163"/>
      <c r="O344" s="171" t="str">
        <f t="shared" si="31"/>
        <v/>
      </c>
      <c r="Q344" s="5" t="str">
        <f>IF(H344="","",VLOOKUP(H344,LOCALIZA!B$5:H$501,7))</f>
        <v/>
      </c>
      <c r="R344" s="46" t="str">
        <f t="shared" si="33"/>
        <v/>
      </c>
      <c r="S344" s="168" t="str">
        <f t="shared" si="34"/>
        <v/>
      </c>
    </row>
    <row r="345" spans="1:19" ht="35.1" hidden="1" customHeight="1" x14ac:dyDescent="0.25">
      <c r="A345" s="172"/>
      <c r="B345" s="173"/>
      <c r="C345" s="7"/>
      <c r="D345" s="16"/>
      <c r="E345" s="157"/>
      <c r="F345" s="175" t="str">
        <f>IF(E345="","",VLOOKUP(E345,SOLICITANTE!B$3:K$85,10))</f>
        <v/>
      </c>
      <c r="G345" s="47"/>
      <c r="H345" s="174"/>
      <c r="I345" s="16"/>
      <c r="J345" s="6"/>
      <c r="K345" s="6"/>
      <c r="L345" s="169" t="str">
        <f t="shared" si="30"/>
        <v/>
      </c>
      <c r="M345" s="170">
        <f t="shared" si="32"/>
        <v>0</v>
      </c>
      <c r="N345" s="163"/>
      <c r="O345" s="171" t="str">
        <f t="shared" si="31"/>
        <v/>
      </c>
      <c r="Q345" s="5" t="str">
        <f>IF(H345="","",VLOOKUP(H345,LOCALIZA!B$5:H$501,7))</f>
        <v/>
      </c>
      <c r="R345" s="46" t="str">
        <f t="shared" si="33"/>
        <v/>
      </c>
      <c r="S345" s="168" t="str">
        <f t="shared" si="34"/>
        <v/>
      </c>
    </row>
    <row r="346" spans="1:19" ht="35.1" hidden="1" customHeight="1" x14ac:dyDescent="0.25">
      <c r="A346" s="172"/>
      <c r="B346" s="173"/>
      <c r="C346" s="7"/>
      <c r="D346" s="16"/>
      <c r="E346" s="157"/>
      <c r="F346" s="175" t="str">
        <f>IF(E346="","",VLOOKUP(E346,SOLICITANTE!B$3:K$85,10))</f>
        <v/>
      </c>
      <c r="G346" s="47"/>
      <c r="H346" s="174"/>
      <c r="I346" s="16"/>
      <c r="J346" s="6"/>
      <c r="K346" s="6"/>
      <c r="L346" s="169" t="str">
        <f t="shared" si="30"/>
        <v/>
      </c>
      <c r="M346" s="170">
        <f t="shared" si="32"/>
        <v>0</v>
      </c>
      <c r="N346" s="163"/>
      <c r="O346" s="171" t="str">
        <f t="shared" si="31"/>
        <v/>
      </c>
      <c r="Q346" s="5" t="str">
        <f>IF(H346="","",VLOOKUP(H346,LOCALIZA!B$5:H$501,7))</f>
        <v/>
      </c>
      <c r="R346" s="46" t="str">
        <f t="shared" si="33"/>
        <v/>
      </c>
      <c r="S346" s="168" t="str">
        <f t="shared" si="34"/>
        <v/>
      </c>
    </row>
    <row r="347" spans="1:19" ht="35.1" hidden="1" customHeight="1" x14ac:dyDescent="0.25">
      <c r="A347" s="172"/>
      <c r="B347" s="173"/>
      <c r="C347" s="7"/>
      <c r="D347" s="16"/>
      <c r="E347" s="157"/>
      <c r="F347" s="175" t="str">
        <f>IF(E347="","",VLOOKUP(E347,SOLICITANTE!B$3:K$85,10))</f>
        <v/>
      </c>
      <c r="G347" s="47"/>
      <c r="H347" s="174"/>
      <c r="I347" s="16"/>
      <c r="J347" s="6"/>
      <c r="K347" s="6"/>
      <c r="L347" s="169" t="str">
        <f t="shared" si="30"/>
        <v/>
      </c>
      <c r="M347" s="170">
        <f t="shared" si="32"/>
        <v>0</v>
      </c>
      <c r="N347" s="163"/>
      <c r="O347" s="171" t="str">
        <f t="shared" si="31"/>
        <v/>
      </c>
      <c r="Q347" s="5" t="str">
        <f>IF(H347="","",VLOOKUP(H347,LOCALIZA!B$5:H$501,7))</f>
        <v/>
      </c>
      <c r="R347" s="46" t="str">
        <f t="shared" si="33"/>
        <v/>
      </c>
      <c r="S347" s="168" t="str">
        <f t="shared" si="34"/>
        <v/>
      </c>
    </row>
    <row r="348" spans="1:19" ht="35.1" hidden="1" customHeight="1" x14ac:dyDescent="0.25">
      <c r="A348" s="172"/>
      <c r="B348" s="173"/>
      <c r="C348" s="7"/>
      <c r="D348" s="16"/>
      <c r="E348" s="157"/>
      <c r="F348" s="175" t="str">
        <f>IF(E348="","",VLOOKUP(E348,SOLICITANTE!B$3:K$85,10))</f>
        <v/>
      </c>
      <c r="G348" s="47"/>
      <c r="H348" s="174"/>
      <c r="I348" s="16"/>
      <c r="J348" s="6"/>
      <c r="K348" s="6"/>
      <c r="L348" s="169" t="str">
        <f t="shared" si="30"/>
        <v/>
      </c>
      <c r="M348" s="170">
        <f t="shared" si="32"/>
        <v>0</v>
      </c>
      <c r="N348" s="163"/>
      <c r="O348" s="171" t="str">
        <f t="shared" si="31"/>
        <v/>
      </c>
      <c r="Q348" s="5" t="str">
        <f>IF(H348="","",VLOOKUP(H348,LOCALIZA!B$5:H$501,7))</f>
        <v/>
      </c>
      <c r="R348" s="46" t="str">
        <f t="shared" si="33"/>
        <v/>
      </c>
      <c r="S348" s="168" t="str">
        <f t="shared" si="34"/>
        <v/>
      </c>
    </row>
    <row r="349" spans="1:19" ht="35.1" hidden="1" customHeight="1" x14ac:dyDescent="0.25">
      <c r="A349" s="172"/>
      <c r="B349" s="173"/>
      <c r="C349" s="7"/>
      <c r="D349" s="16"/>
      <c r="E349" s="157"/>
      <c r="F349" s="175" t="str">
        <f>IF(E349="","",VLOOKUP(E349,SOLICITANTE!B$3:K$85,10))</f>
        <v/>
      </c>
      <c r="G349" s="47"/>
      <c r="H349" s="174"/>
      <c r="I349" s="16"/>
      <c r="J349" s="6"/>
      <c r="K349" s="6"/>
      <c r="L349" s="169" t="str">
        <f t="shared" si="30"/>
        <v/>
      </c>
      <c r="M349" s="170">
        <f t="shared" si="32"/>
        <v>0</v>
      </c>
      <c r="N349" s="163"/>
      <c r="O349" s="171" t="str">
        <f t="shared" si="31"/>
        <v/>
      </c>
      <c r="Q349" s="5" t="str">
        <f>IF(H349="","",VLOOKUP(H349,LOCALIZA!B$5:H$501,7))</f>
        <v/>
      </c>
      <c r="R349" s="46" t="str">
        <f t="shared" si="33"/>
        <v/>
      </c>
      <c r="S349" s="168" t="str">
        <f t="shared" si="34"/>
        <v/>
      </c>
    </row>
    <row r="350" spans="1:19" ht="35.1" hidden="1" customHeight="1" x14ac:dyDescent="0.25">
      <c r="A350" s="172"/>
      <c r="B350" s="173"/>
      <c r="C350" s="7"/>
      <c r="D350" s="16"/>
      <c r="E350" s="157"/>
      <c r="F350" s="175" t="str">
        <f>IF(E350="","",VLOOKUP(E350,SOLICITANTE!B$3:K$85,10))</f>
        <v/>
      </c>
      <c r="G350" s="47"/>
      <c r="H350" s="174"/>
      <c r="I350" s="16"/>
      <c r="J350" s="6"/>
      <c r="K350" s="6"/>
      <c r="L350" s="169" t="str">
        <f t="shared" si="30"/>
        <v/>
      </c>
      <c r="M350" s="170">
        <f t="shared" si="32"/>
        <v>0</v>
      </c>
      <c r="N350" s="163"/>
      <c r="O350" s="171" t="str">
        <f t="shared" si="31"/>
        <v/>
      </c>
      <c r="Q350" s="5" t="str">
        <f>IF(H350="","",VLOOKUP(H350,LOCALIZA!B$5:H$501,7))</f>
        <v/>
      </c>
      <c r="R350" s="46" t="str">
        <f t="shared" si="33"/>
        <v/>
      </c>
      <c r="S350" s="168" t="str">
        <f t="shared" si="34"/>
        <v/>
      </c>
    </row>
    <row r="351" spans="1:19" ht="35.1" hidden="1" customHeight="1" x14ac:dyDescent="0.25">
      <c r="A351" s="172"/>
      <c r="B351" s="173"/>
      <c r="C351" s="7"/>
      <c r="D351" s="16"/>
      <c r="E351" s="157"/>
      <c r="F351" s="175" t="str">
        <f>IF(E351="","",VLOOKUP(E351,SOLICITANTE!B$3:K$85,10))</f>
        <v/>
      </c>
      <c r="G351" s="47"/>
      <c r="H351" s="174"/>
      <c r="I351" s="16"/>
      <c r="J351" s="6"/>
      <c r="K351" s="6"/>
      <c r="L351" s="169" t="str">
        <f t="shared" si="30"/>
        <v/>
      </c>
      <c r="M351" s="170">
        <f t="shared" si="32"/>
        <v>0</v>
      </c>
      <c r="N351" s="163"/>
      <c r="O351" s="171" t="str">
        <f t="shared" si="31"/>
        <v/>
      </c>
      <c r="Q351" s="5" t="str">
        <f>IF(H351="","",VLOOKUP(H351,LOCALIZA!B$5:H$501,7))</f>
        <v/>
      </c>
      <c r="R351" s="46" t="str">
        <f t="shared" si="33"/>
        <v/>
      </c>
      <c r="S351" s="168" t="str">
        <f t="shared" si="34"/>
        <v/>
      </c>
    </row>
    <row r="352" spans="1:19" ht="35.1" hidden="1" customHeight="1" x14ac:dyDescent="0.25">
      <c r="A352" s="172"/>
      <c r="B352" s="173"/>
      <c r="C352" s="7"/>
      <c r="D352" s="16"/>
      <c r="E352" s="157"/>
      <c r="F352" s="175" t="str">
        <f>IF(E352="","",VLOOKUP(E352,SOLICITANTE!B$3:K$85,10))</f>
        <v/>
      </c>
      <c r="G352" s="47"/>
      <c r="H352" s="174"/>
      <c r="I352" s="16"/>
      <c r="J352" s="6"/>
      <c r="K352" s="6"/>
      <c r="L352" s="169" t="str">
        <f t="shared" si="30"/>
        <v/>
      </c>
      <c r="M352" s="170">
        <f t="shared" si="32"/>
        <v>0</v>
      </c>
      <c r="N352" s="163"/>
      <c r="O352" s="171" t="str">
        <f t="shared" si="31"/>
        <v/>
      </c>
      <c r="Q352" s="5" t="str">
        <f>IF(H352="","",VLOOKUP(H352,LOCALIZA!B$5:H$501,7))</f>
        <v/>
      </c>
      <c r="R352" s="46" t="str">
        <f t="shared" si="33"/>
        <v/>
      </c>
      <c r="S352" s="168" t="str">
        <f t="shared" si="34"/>
        <v/>
      </c>
    </row>
    <row r="353" spans="1:19" ht="35.1" hidden="1" customHeight="1" x14ac:dyDescent="0.25">
      <c r="A353" s="172"/>
      <c r="B353" s="173"/>
      <c r="C353" s="7"/>
      <c r="D353" s="16"/>
      <c r="E353" s="157"/>
      <c r="F353" s="175" t="str">
        <f>IF(E353="","",VLOOKUP(E353,SOLICITANTE!B$3:K$85,10))</f>
        <v/>
      </c>
      <c r="G353" s="47"/>
      <c r="H353" s="174"/>
      <c r="I353" s="16"/>
      <c r="J353" s="6"/>
      <c r="K353" s="6"/>
      <c r="L353" s="169" t="str">
        <f t="shared" si="30"/>
        <v/>
      </c>
      <c r="M353" s="170">
        <f t="shared" si="32"/>
        <v>0</v>
      </c>
      <c r="N353" s="163"/>
      <c r="O353" s="171" t="str">
        <f t="shared" si="31"/>
        <v/>
      </c>
      <c r="Q353" s="5" t="str">
        <f>IF(H353="","",VLOOKUP(H353,LOCALIZA!B$5:H$501,7))</f>
        <v/>
      </c>
      <c r="R353" s="46" t="str">
        <f t="shared" si="33"/>
        <v/>
      </c>
      <c r="S353" s="168" t="str">
        <f t="shared" si="34"/>
        <v/>
      </c>
    </row>
    <row r="354" spans="1:19" ht="35.1" hidden="1" customHeight="1" x14ac:dyDescent="0.25">
      <c r="A354" s="172"/>
      <c r="B354" s="173"/>
      <c r="C354" s="7"/>
      <c r="D354" s="16"/>
      <c r="E354" s="157"/>
      <c r="F354" s="175" t="str">
        <f>IF(E354="","",VLOOKUP(E354,SOLICITANTE!B$3:K$85,10))</f>
        <v/>
      </c>
      <c r="G354" s="47"/>
      <c r="H354" s="174"/>
      <c r="I354" s="16"/>
      <c r="J354" s="6"/>
      <c r="K354" s="6"/>
      <c r="L354" s="169" t="str">
        <f t="shared" si="30"/>
        <v/>
      </c>
      <c r="M354" s="170">
        <f t="shared" si="32"/>
        <v>0</v>
      </c>
      <c r="N354" s="163"/>
      <c r="O354" s="171" t="str">
        <f t="shared" si="31"/>
        <v/>
      </c>
      <c r="Q354" s="5" t="str">
        <f>IF(H354="","",VLOOKUP(H354,LOCALIZA!B$5:H$501,7))</f>
        <v/>
      </c>
      <c r="R354" s="46" t="str">
        <f t="shared" si="33"/>
        <v/>
      </c>
      <c r="S354" s="168" t="str">
        <f t="shared" si="34"/>
        <v/>
      </c>
    </row>
    <row r="355" spans="1:19" ht="35.1" hidden="1" customHeight="1" x14ac:dyDescent="0.25">
      <c r="A355" s="172"/>
      <c r="B355" s="173"/>
      <c r="C355" s="7"/>
      <c r="D355" s="16"/>
      <c r="E355" s="157"/>
      <c r="F355" s="175" t="str">
        <f>IF(E355="","",VLOOKUP(E355,SOLICITANTE!B$3:K$85,10))</f>
        <v/>
      </c>
      <c r="G355" s="47"/>
      <c r="H355" s="174"/>
      <c r="I355" s="16"/>
      <c r="J355" s="6"/>
      <c r="K355" s="6"/>
      <c r="L355" s="169" t="str">
        <f t="shared" si="30"/>
        <v/>
      </c>
      <c r="M355" s="170">
        <f t="shared" si="32"/>
        <v>0</v>
      </c>
      <c r="N355" s="163"/>
      <c r="O355" s="171" t="str">
        <f t="shared" si="31"/>
        <v/>
      </c>
      <c r="Q355" s="5" t="str">
        <f>IF(H355="","",VLOOKUP(H355,LOCALIZA!B$5:H$501,7))</f>
        <v/>
      </c>
      <c r="R355" s="46" t="str">
        <f t="shared" si="33"/>
        <v/>
      </c>
      <c r="S355" s="168" t="str">
        <f t="shared" si="34"/>
        <v/>
      </c>
    </row>
    <row r="356" spans="1:19" ht="35.1" hidden="1" customHeight="1" x14ac:dyDescent="0.25">
      <c r="A356" s="172"/>
      <c r="B356" s="173"/>
      <c r="C356" s="7"/>
      <c r="D356" s="16"/>
      <c r="E356" s="157"/>
      <c r="F356" s="175" t="str">
        <f>IF(E356="","",VLOOKUP(E356,SOLICITANTE!B$3:K$85,10))</f>
        <v/>
      </c>
      <c r="G356" s="47"/>
      <c r="H356" s="174"/>
      <c r="I356" s="16"/>
      <c r="J356" s="6"/>
      <c r="K356" s="6"/>
      <c r="L356" s="169" t="str">
        <f t="shared" si="30"/>
        <v/>
      </c>
      <c r="M356" s="170">
        <f t="shared" si="32"/>
        <v>0</v>
      </c>
      <c r="N356" s="163"/>
      <c r="O356" s="171" t="str">
        <f t="shared" si="31"/>
        <v/>
      </c>
      <c r="Q356" s="5" t="str">
        <f>IF(H356="","",VLOOKUP(H356,LOCALIZA!B$5:H$501,7))</f>
        <v/>
      </c>
      <c r="R356" s="46" t="str">
        <f t="shared" si="33"/>
        <v/>
      </c>
      <c r="S356" s="168" t="str">
        <f t="shared" si="34"/>
        <v/>
      </c>
    </row>
    <row r="357" spans="1:19" ht="35.1" hidden="1" customHeight="1" x14ac:dyDescent="0.25">
      <c r="A357" s="172"/>
      <c r="B357" s="173"/>
      <c r="C357" s="7"/>
      <c r="D357" s="16"/>
      <c r="E357" s="157"/>
      <c r="F357" s="175" t="str">
        <f>IF(E357="","",VLOOKUP(E357,SOLICITANTE!B$3:K$85,10))</f>
        <v/>
      </c>
      <c r="G357" s="47"/>
      <c r="H357" s="174"/>
      <c r="I357" s="16"/>
      <c r="J357" s="6"/>
      <c r="K357" s="6"/>
      <c r="L357" s="169" t="str">
        <f t="shared" si="30"/>
        <v/>
      </c>
      <c r="M357" s="170">
        <f t="shared" si="32"/>
        <v>0</v>
      </c>
      <c r="N357" s="163"/>
      <c r="O357" s="171" t="str">
        <f t="shared" si="31"/>
        <v/>
      </c>
      <c r="Q357" s="5" t="str">
        <f>IF(H357="","",VLOOKUP(H357,LOCALIZA!B$5:H$501,7))</f>
        <v/>
      </c>
      <c r="R357" s="46" t="str">
        <f t="shared" si="33"/>
        <v/>
      </c>
      <c r="S357" s="168" t="str">
        <f t="shared" si="34"/>
        <v/>
      </c>
    </row>
    <row r="358" spans="1:19" ht="35.1" hidden="1" customHeight="1" x14ac:dyDescent="0.25">
      <c r="A358" s="172"/>
      <c r="B358" s="173"/>
      <c r="C358" s="7"/>
      <c r="D358" s="16"/>
      <c r="E358" s="157"/>
      <c r="F358" s="175" t="str">
        <f>IF(E358="","",VLOOKUP(E358,SOLICITANTE!B$3:K$85,10))</f>
        <v/>
      </c>
      <c r="G358" s="47"/>
      <c r="H358" s="174"/>
      <c r="I358" s="16"/>
      <c r="J358" s="6"/>
      <c r="K358" s="6"/>
      <c r="L358" s="169" t="str">
        <f t="shared" si="30"/>
        <v/>
      </c>
      <c r="M358" s="170">
        <f t="shared" si="32"/>
        <v>0</v>
      </c>
      <c r="N358" s="163"/>
      <c r="O358" s="171" t="str">
        <f t="shared" si="31"/>
        <v/>
      </c>
      <c r="Q358" s="5" t="str">
        <f>IF(H358="","",VLOOKUP(H358,LOCALIZA!B$5:H$501,7))</f>
        <v/>
      </c>
      <c r="R358" s="46" t="str">
        <f t="shared" si="33"/>
        <v/>
      </c>
      <c r="S358" s="168" t="str">
        <f t="shared" si="34"/>
        <v/>
      </c>
    </row>
    <row r="359" spans="1:19" ht="35.1" hidden="1" customHeight="1" x14ac:dyDescent="0.25">
      <c r="A359" s="172"/>
      <c r="B359" s="173"/>
      <c r="C359" s="7"/>
      <c r="D359" s="16"/>
      <c r="E359" s="157"/>
      <c r="F359" s="175" t="str">
        <f>IF(E359="","",VLOOKUP(E359,SOLICITANTE!B$3:K$85,10))</f>
        <v/>
      </c>
      <c r="G359" s="47"/>
      <c r="H359" s="174"/>
      <c r="I359" s="16"/>
      <c r="J359" s="6"/>
      <c r="K359" s="6"/>
      <c r="L359" s="169" t="str">
        <f t="shared" si="30"/>
        <v/>
      </c>
      <c r="M359" s="170">
        <f t="shared" si="32"/>
        <v>0</v>
      </c>
      <c r="N359" s="163"/>
      <c r="O359" s="171" t="str">
        <f t="shared" si="31"/>
        <v/>
      </c>
      <c r="Q359" s="5" t="str">
        <f>IF(H359="","",VLOOKUP(H359,LOCALIZA!B$5:H$501,7))</f>
        <v/>
      </c>
      <c r="R359" s="46" t="str">
        <f t="shared" si="33"/>
        <v/>
      </c>
      <c r="S359" s="168" t="str">
        <f t="shared" si="34"/>
        <v/>
      </c>
    </row>
    <row r="360" spans="1:19" ht="35.1" hidden="1" customHeight="1" x14ac:dyDescent="0.25">
      <c r="A360" s="172"/>
      <c r="B360" s="173"/>
      <c r="C360" s="7"/>
      <c r="D360" s="16"/>
      <c r="E360" s="157"/>
      <c r="F360" s="175" t="str">
        <f>IF(E360="","",VLOOKUP(E360,SOLICITANTE!B$3:K$85,10))</f>
        <v/>
      </c>
      <c r="G360" s="47"/>
      <c r="H360" s="174"/>
      <c r="I360" s="16"/>
      <c r="J360" s="6"/>
      <c r="K360" s="6"/>
      <c r="L360" s="169" t="str">
        <f t="shared" si="30"/>
        <v/>
      </c>
      <c r="M360" s="170">
        <f t="shared" si="32"/>
        <v>0</v>
      </c>
      <c r="N360" s="163"/>
      <c r="O360" s="171" t="str">
        <f t="shared" si="31"/>
        <v/>
      </c>
      <c r="Q360" s="5" t="str">
        <f>IF(H360="","",VLOOKUP(H360,LOCALIZA!B$5:H$501,7))</f>
        <v/>
      </c>
      <c r="R360" s="46" t="str">
        <f t="shared" si="33"/>
        <v/>
      </c>
      <c r="S360" s="168" t="str">
        <f t="shared" si="34"/>
        <v/>
      </c>
    </row>
    <row r="361" spans="1:19" ht="35.1" hidden="1" customHeight="1" x14ac:dyDescent="0.25">
      <c r="A361" s="172"/>
      <c r="B361" s="173"/>
      <c r="C361" s="7"/>
      <c r="D361" s="16"/>
      <c r="E361" s="157"/>
      <c r="F361" s="175" t="str">
        <f>IF(E361="","",VLOOKUP(E361,SOLICITANTE!B$3:K$85,10))</f>
        <v/>
      </c>
      <c r="G361" s="47"/>
      <c r="H361" s="174"/>
      <c r="I361" s="16"/>
      <c r="J361" s="6"/>
      <c r="K361" s="6"/>
      <c r="L361" s="169" t="str">
        <f t="shared" si="30"/>
        <v/>
      </c>
      <c r="M361" s="170">
        <f t="shared" si="32"/>
        <v>0</v>
      </c>
      <c r="N361" s="163"/>
      <c r="O361" s="171" t="str">
        <f t="shared" si="31"/>
        <v/>
      </c>
      <c r="Q361" s="5" t="str">
        <f>IF(H361="","",VLOOKUP(H361,LOCALIZA!B$5:H$501,7))</f>
        <v/>
      </c>
      <c r="R361" s="46" t="str">
        <f t="shared" si="33"/>
        <v/>
      </c>
      <c r="S361" s="168" t="str">
        <f t="shared" si="34"/>
        <v/>
      </c>
    </row>
    <row r="362" spans="1:19" ht="35.1" hidden="1" customHeight="1" x14ac:dyDescent="0.25">
      <c r="A362" s="172"/>
      <c r="B362" s="173"/>
      <c r="C362" s="7"/>
      <c r="D362" s="16"/>
      <c r="E362" s="157"/>
      <c r="F362" s="175" t="str">
        <f>IF(E362="","",VLOOKUP(E362,SOLICITANTE!B$3:K$85,10))</f>
        <v/>
      </c>
      <c r="G362" s="47"/>
      <c r="H362" s="174"/>
      <c r="I362" s="16"/>
      <c r="J362" s="6"/>
      <c r="K362" s="6"/>
      <c r="L362" s="169" t="str">
        <f t="shared" si="30"/>
        <v/>
      </c>
      <c r="M362" s="170">
        <f t="shared" si="32"/>
        <v>0</v>
      </c>
      <c r="N362" s="163"/>
      <c r="O362" s="171" t="str">
        <f t="shared" si="31"/>
        <v/>
      </c>
      <c r="Q362" s="5" t="str">
        <f>IF(H362="","",VLOOKUP(H362,LOCALIZA!B$5:H$501,7))</f>
        <v/>
      </c>
      <c r="R362" s="46" t="str">
        <f t="shared" si="33"/>
        <v/>
      </c>
      <c r="S362" s="168" t="str">
        <f t="shared" si="34"/>
        <v/>
      </c>
    </row>
    <row r="363" spans="1:19" ht="35.1" hidden="1" customHeight="1" x14ac:dyDescent="0.25">
      <c r="A363" s="172"/>
      <c r="B363" s="173"/>
      <c r="C363" s="7"/>
      <c r="D363" s="16"/>
      <c r="E363" s="157"/>
      <c r="F363" s="175" t="str">
        <f>IF(E363="","",VLOOKUP(E363,SOLICITANTE!B$3:K$85,10))</f>
        <v/>
      </c>
      <c r="G363" s="47"/>
      <c r="H363" s="174"/>
      <c r="I363" s="16"/>
      <c r="J363" s="6"/>
      <c r="K363" s="6"/>
      <c r="L363" s="169" t="str">
        <f t="shared" si="30"/>
        <v/>
      </c>
      <c r="M363" s="170">
        <f t="shared" si="32"/>
        <v>0</v>
      </c>
      <c r="N363" s="163"/>
      <c r="O363" s="171" t="str">
        <f t="shared" si="31"/>
        <v/>
      </c>
      <c r="Q363" s="5" t="str">
        <f>IF(H363="","",VLOOKUP(H363,LOCALIZA!B$5:H$501,7))</f>
        <v/>
      </c>
      <c r="R363" s="46" t="str">
        <f t="shared" si="33"/>
        <v/>
      </c>
      <c r="S363" s="168" t="str">
        <f t="shared" si="34"/>
        <v/>
      </c>
    </row>
    <row r="364" spans="1:19" ht="35.1" hidden="1" customHeight="1" x14ac:dyDescent="0.25">
      <c r="A364" s="172"/>
      <c r="B364" s="173"/>
      <c r="C364" s="7"/>
      <c r="D364" s="16"/>
      <c r="E364" s="157"/>
      <c r="F364" s="175" t="str">
        <f>IF(E364="","",VLOOKUP(E364,SOLICITANTE!B$3:K$85,10))</f>
        <v/>
      </c>
      <c r="G364" s="47"/>
      <c r="H364" s="174"/>
      <c r="I364" s="16"/>
      <c r="J364" s="6"/>
      <c r="K364" s="6"/>
      <c r="L364" s="169" t="str">
        <f t="shared" si="30"/>
        <v/>
      </c>
      <c r="M364" s="170">
        <f t="shared" si="32"/>
        <v>0</v>
      </c>
      <c r="N364" s="163"/>
      <c r="O364" s="171" t="str">
        <f t="shared" si="31"/>
        <v/>
      </c>
      <c r="Q364" s="5" t="str">
        <f>IF(H364="","",VLOOKUP(H364,LOCALIZA!B$5:H$501,7))</f>
        <v/>
      </c>
      <c r="R364" s="46" t="str">
        <f t="shared" si="33"/>
        <v/>
      </c>
      <c r="S364" s="168" t="str">
        <f t="shared" si="34"/>
        <v/>
      </c>
    </row>
    <row r="365" spans="1:19" ht="35.1" hidden="1" customHeight="1" x14ac:dyDescent="0.25">
      <c r="A365" s="172"/>
      <c r="B365" s="173"/>
      <c r="C365" s="7"/>
      <c r="D365" s="16"/>
      <c r="E365" s="157"/>
      <c r="F365" s="175" t="str">
        <f>IF(E365="","",VLOOKUP(E365,SOLICITANTE!B$3:K$85,10))</f>
        <v/>
      </c>
      <c r="G365" s="47"/>
      <c r="H365" s="174"/>
      <c r="I365" s="16"/>
      <c r="J365" s="6"/>
      <c r="K365" s="6"/>
      <c r="L365" s="169" t="str">
        <f t="shared" si="30"/>
        <v/>
      </c>
      <c r="M365" s="170">
        <f t="shared" si="32"/>
        <v>0</v>
      </c>
      <c r="N365" s="163"/>
      <c r="O365" s="171" t="str">
        <f t="shared" si="31"/>
        <v/>
      </c>
      <c r="Q365" s="5" t="str">
        <f>IF(H365="","",VLOOKUP(H365,LOCALIZA!B$5:H$501,7))</f>
        <v/>
      </c>
      <c r="R365" s="46" t="str">
        <f t="shared" si="33"/>
        <v/>
      </c>
      <c r="S365" s="168" t="str">
        <f t="shared" si="34"/>
        <v/>
      </c>
    </row>
    <row r="366" spans="1:19" ht="35.1" hidden="1" customHeight="1" x14ac:dyDescent="0.25">
      <c r="A366" s="172"/>
      <c r="B366" s="173"/>
      <c r="C366" s="7"/>
      <c r="D366" s="16"/>
      <c r="E366" s="157"/>
      <c r="F366" s="175" t="str">
        <f>IF(E366="","",VLOOKUP(E366,SOLICITANTE!B$3:K$85,10))</f>
        <v/>
      </c>
      <c r="G366" s="47"/>
      <c r="H366" s="174"/>
      <c r="I366" s="16"/>
      <c r="J366" s="6"/>
      <c r="K366" s="6"/>
      <c r="L366" s="169" t="str">
        <f t="shared" si="30"/>
        <v/>
      </c>
      <c r="M366" s="170">
        <f t="shared" si="32"/>
        <v>0</v>
      </c>
      <c r="N366" s="163"/>
      <c r="O366" s="171" t="str">
        <f t="shared" si="31"/>
        <v/>
      </c>
      <c r="Q366" s="5" t="str">
        <f>IF(H366="","",VLOOKUP(H366,LOCALIZA!B$5:H$501,7))</f>
        <v/>
      </c>
      <c r="R366" s="46" t="str">
        <f t="shared" si="33"/>
        <v/>
      </c>
      <c r="S366" s="168" t="str">
        <f t="shared" si="34"/>
        <v/>
      </c>
    </row>
    <row r="367" spans="1:19" ht="35.1" hidden="1" customHeight="1" x14ac:dyDescent="0.25">
      <c r="A367" s="172"/>
      <c r="B367" s="173"/>
      <c r="C367" s="7"/>
      <c r="D367" s="16"/>
      <c r="E367" s="157"/>
      <c r="F367" s="175" t="str">
        <f>IF(E367="","",VLOOKUP(E367,SOLICITANTE!B$3:K$85,10))</f>
        <v/>
      </c>
      <c r="G367" s="47"/>
      <c r="H367" s="174"/>
      <c r="I367" s="16"/>
      <c r="J367" s="6"/>
      <c r="K367" s="6"/>
      <c r="L367" s="169" t="str">
        <f t="shared" si="30"/>
        <v/>
      </c>
      <c r="M367" s="170">
        <f t="shared" si="32"/>
        <v>0</v>
      </c>
      <c r="N367" s="163"/>
      <c r="O367" s="171" t="str">
        <f t="shared" si="31"/>
        <v/>
      </c>
      <c r="Q367" s="5" t="str">
        <f>IF(H367="","",VLOOKUP(H367,LOCALIZA!B$5:H$501,7))</f>
        <v/>
      </c>
      <c r="R367" s="46" t="str">
        <f t="shared" si="33"/>
        <v/>
      </c>
      <c r="S367" s="168" t="str">
        <f t="shared" si="34"/>
        <v/>
      </c>
    </row>
    <row r="368" spans="1:19" ht="35.1" hidden="1" customHeight="1" x14ac:dyDescent="0.25">
      <c r="A368" s="172"/>
      <c r="B368" s="173"/>
      <c r="C368" s="7"/>
      <c r="D368" s="16"/>
      <c r="E368" s="157"/>
      <c r="F368" s="175" t="str">
        <f>IF(E368="","",VLOOKUP(E368,SOLICITANTE!B$3:K$85,10))</f>
        <v/>
      </c>
      <c r="G368" s="47"/>
      <c r="H368" s="174"/>
      <c r="I368" s="16"/>
      <c r="J368" s="6"/>
      <c r="K368" s="6"/>
      <c r="L368" s="169" t="str">
        <f t="shared" si="30"/>
        <v/>
      </c>
      <c r="M368" s="170">
        <f t="shared" si="32"/>
        <v>0</v>
      </c>
      <c r="N368" s="163"/>
      <c r="O368" s="171" t="str">
        <f t="shared" si="31"/>
        <v/>
      </c>
      <c r="Q368" s="5" t="str">
        <f>IF(H368="","",VLOOKUP(H368,LOCALIZA!B$5:H$501,7))</f>
        <v/>
      </c>
      <c r="R368" s="46" t="str">
        <f t="shared" si="33"/>
        <v/>
      </c>
      <c r="S368" s="168" t="str">
        <f t="shared" si="34"/>
        <v/>
      </c>
    </row>
    <row r="369" spans="1:19" ht="35.1" hidden="1" customHeight="1" x14ac:dyDescent="0.25">
      <c r="A369" s="172"/>
      <c r="B369" s="173"/>
      <c r="C369" s="7"/>
      <c r="D369" s="16"/>
      <c r="E369" s="157"/>
      <c r="F369" s="175" t="str">
        <f>IF(E369="","",VLOOKUP(E369,SOLICITANTE!B$3:K$85,10))</f>
        <v/>
      </c>
      <c r="G369" s="47"/>
      <c r="H369" s="174"/>
      <c r="I369" s="16"/>
      <c r="J369" s="6"/>
      <c r="K369" s="6"/>
      <c r="L369" s="169" t="str">
        <f t="shared" si="30"/>
        <v/>
      </c>
      <c r="M369" s="170">
        <f t="shared" si="32"/>
        <v>0</v>
      </c>
      <c r="N369" s="163"/>
      <c r="O369" s="171" t="str">
        <f t="shared" si="31"/>
        <v/>
      </c>
      <c r="Q369" s="5" t="str">
        <f>IF(H369="","",VLOOKUP(H369,LOCALIZA!B$5:H$501,7))</f>
        <v/>
      </c>
      <c r="R369" s="46" t="str">
        <f t="shared" si="33"/>
        <v/>
      </c>
      <c r="S369" s="168" t="str">
        <f t="shared" si="34"/>
        <v/>
      </c>
    </row>
    <row r="370" spans="1:19" ht="35.1" hidden="1" customHeight="1" x14ac:dyDescent="0.25">
      <c r="A370" s="172"/>
      <c r="B370" s="173"/>
      <c r="C370" s="7"/>
      <c r="D370" s="16"/>
      <c r="E370" s="157"/>
      <c r="F370" s="175" t="str">
        <f>IF(E370="","",VLOOKUP(E370,SOLICITANTE!B$3:K$85,10))</f>
        <v/>
      </c>
      <c r="G370" s="47"/>
      <c r="H370" s="174"/>
      <c r="I370" s="16"/>
      <c r="J370" s="6"/>
      <c r="K370" s="6"/>
      <c r="L370" s="169" t="str">
        <f t="shared" si="30"/>
        <v/>
      </c>
      <c r="M370" s="170">
        <f t="shared" si="32"/>
        <v>0</v>
      </c>
      <c r="N370" s="163"/>
      <c r="O370" s="171" t="str">
        <f t="shared" si="31"/>
        <v/>
      </c>
      <c r="Q370" s="5" t="str">
        <f>IF(H370="","",VLOOKUP(H370,LOCALIZA!B$5:H$501,7))</f>
        <v/>
      </c>
      <c r="R370" s="46" t="str">
        <f t="shared" si="33"/>
        <v/>
      </c>
      <c r="S370" s="168" t="str">
        <f t="shared" si="34"/>
        <v/>
      </c>
    </row>
    <row r="371" spans="1:19" ht="35.1" hidden="1" customHeight="1" x14ac:dyDescent="0.25">
      <c r="A371" s="172"/>
      <c r="B371" s="173"/>
      <c r="C371" s="7"/>
      <c r="D371" s="16"/>
      <c r="E371" s="157"/>
      <c r="F371" s="175" t="str">
        <f>IF(E371="","",VLOOKUP(E371,SOLICITANTE!B$3:K$85,10))</f>
        <v/>
      </c>
      <c r="G371" s="47"/>
      <c r="H371" s="174"/>
      <c r="I371" s="16"/>
      <c r="J371" s="6"/>
      <c r="K371" s="6"/>
      <c r="L371" s="169" t="str">
        <f t="shared" si="30"/>
        <v/>
      </c>
      <c r="M371" s="170">
        <f t="shared" si="32"/>
        <v>0</v>
      </c>
      <c r="N371" s="163"/>
      <c r="O371" s="171" t="str">
        <f t="shared" si="31"/>
        <v/>
      </c>
      <c r="Q371" s="5" t="str">
        <f>IF(H371="","",VLOOKUP(H371,LOCALIZA!B$5:H$501,7))</f>
        <v/>
      </c>
      <c r="R371" s="46" t="str">
        <f t="shared" si="33"/>
        <v/>
      </c>
      <c r="S371" s="168" t="str">
        <f t="shared" si="34"/>
        <v/>
      </c>
    </row>
    <row r="372" spans="1:19" ht="35.1" hidden="1" customHeight="1" x14ac:dyDescent="0.25">
      <c r="A372" s="172"/>
      <c r="B372" s="173"/>
      <c r="C372" s="7"/>
      <c r="D372" s="16"/>
      <c r="E372" s="157"/>
      <c r="F372" s="175" t="str">
        <f>IF(E372="","",VLOOKUP(E372,SOLICITANTE!B$3:K$85,10))</f>
        <v/>
      </c>
      <c r="G372" s="47"/>
      <c r="H372" s="174"/>
      <c r="I372" s="16"/>
      <c r="J372" s="6"/>
      <c r="K372" s="6"/>
      <c r="L372" s="169" t="str">
        <f t="shared" si="30"/>
        <v/>
      </c>
      <c r="M372" s="170">
        <f t="shared" si="32"/>
        <v>0</v>
      </c>
      <c r="N372" s="163"/>
      <c r="O372" s="171" t="str">
        <f t="shared" si="31"/>
        <v/>
      </c>
      <c r="Q372" s="5" t="str">
        <f>IF(H372="","",VLOOKUP(H372,LOCALIZA!B$5:H$501,7))</f>
        <v/>
      </c>
      <c r="R372" s="46" t="str">
        <f t="shared" si="33"/>
        <v/>
      </c>
      <c r="S372" s="168" t="str">
        <f t="shared" si="34"/>
        <v/>
      </c>
    </row>
    <row r="373" spans="1:19" ht="35.1" hidden="1" customHeight="1" x14ac:dyDescent="0.25">
      <c r="A373" s="172"/>
      <c r="B373" s="173"/>
      <c r="C373" s="7"/>
      <c r="D373" s="16"/>
      <c r="E373" s="157"/>
      <c r="F373" s="175" t="str">
        <f>IF(E373="","",VLOOKUP(E373,SOLICITANTE!B$3:K$85,10))</f>
        <v/>
      </c>
      <c r="G373" s="47"/>
      <c r="H373" s="174"/>
      <c r="I373" s="16"/>
      <c r="J373" s="6"/>
      <c r="K373" s="6"/>
      <c r="L373" s="169" t="str">
        <f t="shared" si="30"/>
        <v/>
      </c>
      <c r="M373" s="170">
        <f t="shared" si="32"/>
        <v>0</v>
      </c>
      <c r="N373" s="163"/>
      <c r="O373" s="171" t="str">
        <f t="shared" si="31"/>
        <v/>
      </c>
      <c r="Q373" s="5" t="str">
        <f>IF(H373="","",VLOOKUP(H373,LOCALIZA!B$5:H$501,7))</f>
        <v/>
      </c>
      <c r="R373" s="46" t="str">
        <f t="shared" si="33"/>
        <v/>
      </c>
      <c r="S373" s="168" t="str">
        <f t="shared" si="34"/>
        <v/>
      </c>
    </row>
    <row r="374" spans="1:19" ht="35.1" hidden="1" customHeight="1" x14ac:dyDescent="0.25">
      <c r="A374" s="172"/>
      <c r="B374" s="173"/>
      <c r="C374" s="7"/>
      <c r="D374" s="16"/>
      <c r="E374" s="157"/>
      <c r="F374" s="175" t="str">
        <f>IF(E374="","",VLOOKUP(E374,SOLICITANTE!B$3:K$85,10))</f>
        <v/>
      </c>
      <c r="G374" s="47"/>
      <c r="H374" s="174"/>
      <c r="I374" s="16"/>
      <c r="J374" s="6"/>
      <c r="K374" s="6"/>
      <c r="L374" s="169" t="str">
        <f t="shared" si="30"/>
        <v/>
      </c>
      <c r="M374" s="170">
        <f t="shared" si="32"/>
        <v>0</v>
      </c>
      <c r="N374" s="163"/>
      <c r="O374" s="171" t="str">
        <f t="shared" si="31"/>
        <v/>
      </c>
      <c r="Q374" s="5" t="str">
        <f>IF(H374="","",VLOOKUP(H374,LOCALIZA!B$5:H$501,7))</f>
        <v/>
      </c>
      <c r="R374" s="46" t="str">
        <f t="shared" si="33"/>
        <v/>
      </c>
      <c r="S374" s="168" t="str">
        <f t="shared" si="34"/>
        <v/>
      </c>
    </row>
    <row r="375" spans="1:19" ht="35.1" hidden="1" customHeight="1" x14ac:dyDescent="0.25">
      <c r="A375" s="172"/>
      <c r="B375" s="173"/>
      <c r="C375" s="7"/>
      <c r="D375" s="16"/>
      <c r="E375" s="157"/>
      <c r="F375" s="175" t="str">
        <f>IF(E375="","",VLOOKUP(E375,SOLICITANTE!B$3:K$85,10))</f>
        <v/>
      </c>
      <c r="G375" s="47"/>
      <c r="H375" s="174"/>
      <c r="I375" s="16"/>
      <c r="J375" s="6"/>
      <c r="K375" s="6"/>
      <c r="L375" s="169" t="str">
        <f t="shared" si="30"/>
        <v/>
      </c>
      <c r="M375" s="170">
        <f t="shared" si="32"/>
        <v>0</v>
      </c>
      <c r="N375" s="163"/>
      <c r="O375" s="171" t="str">
        <f t="shared" si="31"/>
        <v/>
      </c>
      <c r="Q375" s="5" t="str">
        <f>IF(H375="","",VLOOKUP(H375,LOCALIZA!B$5:H$501,7))</f>
        <v/>
      </c>
      <c r="R375" s="46" t="str">
        <f t="shared" si="33"/>
        <v/>
      </c>
      <c r="S375" s="168" t="str">
        <f t="shared" si="34"/>
        <v/>
      </c>
    </row>
    <row r="376" spans="1:19" ht="35.1" hidden="1" customHeight="1" x14ac:dyDescent="0.25">
      <c r="A376" s="172"/>
      <c r="B376" s="173"/>
      <c r="C376" s="7"/>
      <c r="D376" s="16"/>
      <c r="E376" s="157"/>
      <c r="F376" s="175" t="str">
        <f>IF(E376="","",VLOOKUP(E376,SOLICITANTE!B$3:K$85,10))</f>
        <v/>
      </c>
      <c r="G376" s="47"/>
      <c r="H376" s="174"/>
      <c r="I376" s="16"/>
      <c r="J376" s="6"/>
      <c r="K376" s="6"/>
      <c r="L376" s="169" t="str">
        <f t="shared" si="30"/>
        <v/>
      </c>
      <c r="M376" s="170">
        <f t="shared" si="32"/>
        <v>0</v>
      </c>
      <c r="N376" s="163"/>
      <c r="O376" s="171" t="str">
        <f t="shared" si="31"/>
        <v/>
      </c>
      <c r="Q376" s="5" t="str">
        <f>IF(H376="","",VLOOKUP(H376,LOCALIZA!B$5:H$501,7))</f>
        <v/>
      </c>
      <c r="R376" s="46" t="str">
        <f t="shared" si="33"/>
        <v/>
      </c>
      <c r="S376" s="168" t="str">
        <f t="shared" si="34"/>
        <v/>
      </c>
    </row>
    <row r="377" spans="1:19" ht="35.1" hidden="1" customHeight="1" x14ac:dyDescent="0.25">
      <c r="A377" s="172"/>
      <c r="B377" s="173"/>
      <c r="C377" s="7"/>
      <c r="D377" s="16"/>
      <c r="E377" s="157"/>
      <c r="F377" s="175" t="str">
        <f>IF(E377="","",VLOOKUP(E377,SOLICITANTE!B$3:K$85,10))</f>
        <v/>
      </c>
      <c r="G377" s="47"/>
      <c r="H377" s="174"/>
      <c r="I377" s="16"/>
      <c r="J377" s="6"/>
      <c r="K377" s="6"/>
      <c r="L377" s="169" t="str">
        <f t="shared" si="30"/>
        <v/>
      </c>
      <c r="M377" s="170">
        <f t="shared" si="32"/>
        <v>0</v>
      </c>
      <c r="N377" s="163"/>
      <c r="O377" s="171" t="str">
        <f t="shared" si="31"/>
        <v/>
      </c>
      <c r="Q377" s="5" t="str">
        <f>IF(H377="","",VLOOKUP(H377,LOCALIZA!B$5:H$501,7))</f>
        <v/>
      </c>
      <c r="R377" s="46" t="str">
        <f t="shared" si="33"/>
        <v/>
      </c>
      <c r="S377" s="168" t="str">
        <f t="shared" si="34"/>
        <v/>
      </c>
    </row>
    <row r="378" spans="1:19" ht="35.1" hidden="1" customHeight="1" x14ac:dyDescent="0.25">
      <c r="A378" s="172"/>
      <c r="B378" s="173"/>
      <c r="C378" s="7"/>
      <c r="D378" s="16"/>
      <c r="E378" s="157"/>
      <c r="F378" s="175" t="str">
        <f>IF(E378="","",VLOOKUP(E378,SOLICITANTE!B$3:K$85,10))</f>
        <v/>
      </c>
      <c r="G378" s="47"/>
      <c r="H378" s="174"/>
      <c r="I378" s="16"/>
      <c r="J378" s="6"/>
      <c r="K378" s="6"/>
      <c r="L378" s="169" t="str">
        <f t="shared" si="30"/>
        <v/>
      </c>
      <c r="M378" s="170">
        <f t="shared" si="32"/>
        <v>0</v>
      </c>
      <c r="N378" s="163"/>
      <c r="O378" s="171" t="str">
        <f t="shared" si="31"/>
        <v/>
      </c>
      <c r="Q378" s="5" t="str">
        <f>IF(H378="","",VLOOKUP(H378,LOCALIZA!B$5:H$501,7))</f>
        <v/>
      </c>
      <c r="R378" s="46" t="str">
        <f t="shared" si="33"/>
        <v/>
      </c>
      <c r="S378" s="168" t="str">
        <f t="shared" si="34"/>
        <v/>
      </c>
    </row>
    <row r="379" spans="1:19" ht="35.1" hidden="1" customHeight="1" x14ac:dyDescent="0.25">
      <c r="A379" s="172"/>
      <c r="B379" s="173"/>
      <c r="C379" s="7"/>
      <c r="D379" s="16"/>
      <c r="E379" s="157"/>
      <c r="F379" s="175" t="str">
        <f>IF(E379="","",VLOOKUP(E379,SOLICITANTE!B$3:K$85,10))</f>
        <v/>
      </c>
      <c r="G379" s="47"/>
      <c r="H379" s="174"/>
      <c r="I379" s="16"/>
      <c r="J379" s="6"/>
      <c r="K379" s="6"/>
      <c r="L379" s="169" t="str">
        <f t="shared" si="30"/>
        <v/>
      </c>
      <c r="M379" s="170">
        <f t="shared" si="32"/>
        <v>0</v>
      </c>
      <c r="N379" s="163"/>
      <c r="O379" s="171" t="str">
        <f t="shared" si="31"/>
        <v/>
      </c>
      <c r="Q379" s="5" t="str">
        <f>IF(H379="","",VLOOKUP(H379,LOCALIZA!B$5:H$501,7))</f>
        <v/>
      </c>
      <c r="R379" s="46" t="str">
        <f t="shared" si="33"/>
        <v/>
      </c>
      <c r="S379" s="168" t="str">
        <f t="shared" si="34"/>
        <v/>
      </c>
    </row>
    <row r="380" spans="1:19" ht="35.1" hidden="1" customHeight="1" x14ac:dyDescent="0.25">
      <c r="A380" s="172"/>
      <c r="B380" s="173"/>
      <c r="C380" s="7"/>
      <c r="D380" s="16"/>
      <c r="E380" s="157"/>
      <c r="F380" s="175" t="str">
        <f>IF(E380="","",VLOOKUP(E380,SOLICITANTE!B$3:K$85,10))</f>
        <v/>
      </c>
      <c r="G380" s="47"/>
      <c r="H380" s="174"/>
      <c r="I380" s="16"/>
      <c r="J380" s="6"/>
      <c r="K380" s="6"/>
      <c r="L380" s="169" t="str">
        <f t="shared" si="30"/>
        <v/>
      </c>
      <c r="M380" s="170">
        <f t="shared" si="32"/>
        <v>0</v>
      </c>
      <c r="N380" s="163"/>
      <c r="O380" s="171" t="str">
        <f t="shared" si="31"/>
        <v/>
      </c>
      <c r="Q380" s="5" t="str">
        <f>IF(H380="","",VLOOKUP(H380,LOCALIZA!B$5:H$501,7))</f>
        <v/>
      </c>
      <c r="R380" s="46" t="str">
        <f t="shared" si="33"/>
        <v/>
      </c>
      <c r="S380" s="168" t="str">
        <f t="shared" si="34"/>
        <v/>
      </c>
    </row>
    <row r="381" spans="1:19" ht="35.1" hidden="1" customHeight="1" x14ac:dyDescent="0.25">
      <c r="A381" s="172"/>
      <c r="B381" s="173"/>
      <c r="C381" s="7"/>
      <c r="D381" s="16"/>
      <c r="E381" s="157"/>
      <c r="F381" s="175" t="str">
        <f>IF(E381="","",VLOOKUP(E381,SOLICITANTE!B$3:K$85,10))</f>
        <v/>
      </c>
      <c r="G381" s="47"/>
      <c r="H381" s="174"/>
      <c r="I381" s="16"/>
      <c r="J381" s="6"/>
      <c r="K381" s="6"/>
      <c r="L381" s="169" t="str">
        <f t="shared" si="30"/>
        <v/>
      </c>
      <c r="M381" s="170">
        <f t="shared" si="32"/>
        <v>0</v>
      </c>
      <c r="N381" s="163"/>
      <c r="O381" s="171" t="str">
        <f t="shared" si="31"/>
        <v/>
      </c>
      <c r="Q381" s="5" t="str">
        <f>IF(H381="","",VLOOKUP(H381,LOCALIZA!B$5:H$501,7))</f>
        <v/>
      </c>
      <c r="R381" s="46" t="str">
        <f t="shared" si="33"/>
        <v/>
      </c>
      <c r="S381" s="168" t="str">
        <f t="shared" si="34"/>
        <v/>
      </c>
    </row>
    <row r="382" spans="1:19" ht="35.1" hidden="1" customHeight="1" x14ac:dyDescent="0.25">
      <c r="A382" s="172"/>
      <c r="B382" s="173"/>
      <c r="C382" s="7"/>
      <c r="D382" s="16"/>
      <c r="E382" s="157"/>
      <c r="F382" s="175" t="str">
        <f>IF(E382="","",VLOOKUP(E382,SOLICITANTE!B$3:K$85,10))</f>
        <v/>
      </c>
      <c r="G382" s="47"/>
      <c r="H382" s="174"/>
      <c r="I382" s="16"/>
      <c r="J382" s="6"/>
      <c r="K382" s="6"/>
      <c r="L382" s="169" t="str">
        <f t="shared" si="30"/>
        <v/>
      </c>
      <c r="M382" s="170">
        <f t="shared" si="32"/>
        <v>0</v>
      </c>
      <c r="N382" s="163"/>
      <c r="O382" s="171" t="str">
        <f t="shared" si="31"/>
        <v/>
      </c>
      <c r="Q382" s="5" t="str">
        <f>IF(H382="","",VLOOKUP(H382,LOCALIZA!B$5:H$501,7))</f>
        <v/>
      </c>
      <c r="R382" s="46" t="str">
        <f t="shared" si="33"/>
        <v/>
      </c>
      <c r="S382" s="168" t="str">
        <f t="shared" si="34"/>
        <v/>
      </c>
    </row>
    <row r="383" spans="1:19" ht="35.1" hidden="1" customHeight="1" x14ac:dyDescent="0.25">
      <c r="A383" s="172"/>
      <c r="B383" s="173"/>
      <c r="C383" s="7"/>
      <c r="D383" s="16"/>
      <c r="E383" s="157"/>
      <c r="F383" s="175" t="str">
        <f>IF(E383="","",VLOOKUP(E383,SOLICITANTE!B$3:K$85,10))</f>
        <v/>
      </c>
      <c r="G383" s="47"/>
      <c r="H383" s="174"/>
      <c r="I383" s="16"/>
      <c r="J383" s="6"/>
      <c r="K383" s="6"/>
      <c r="L383" s="169" t="str">
        <f t="shared" si="30"/>
        <v/>
      </c>
      <c r="M383" s="170">
        <f t="shared" si="32"/>
        <v>0</v>
      </c>
      <c r="N383" s="163"/>
      <c r="O383" s="171" t="str">
        <f t="shared" si="31"/>
        <v/>
      </c>
      <c r="Q383" s="5" t="str">
        <f>IF(H383="","",VLOOKUP(H383,LOCALIZA!B$5:H$501,7))</f>
        <v/>
      </c>
      <c r="R383" s="46" t="str">
        <f t="shared" si="33"/>
        <v/>
      </c>
      <c r="S383" s="168" t="str">
        <f t="shared" si="34"/>
        <v/>
      </c>
    </row>
    <row r="384" spans="1:19" ht="35.1" hidden="1" customHeight="1" x14ac:dyDescent="0.25">
      <c r="A384" s="172"/>
      <c r="B384" s="173"/>
      <c r="C384" s="7"/>
      <c r="D384" s="16"/>
      <c r="E384" s="157"/>
      <c r="F384" s="175" t="str">
        <f>IF(E384="","",VLOOKUP(E384,SOLICITANTE!B$3:K$85,10))</f>
        <v/>
      </c>
      <c r="G384" s="47"/>
      <c r="H384" s="174"/>
      <c r="I384" s="16"/>
      <c r="J384" s="6"/>
      <c r="K384" s="6"/>
      <c r="L384" s="169" t="str">
        <f t="shared" si="30"/>
        <v/>
      </c>
      <c r="M384" s="170">
        <f t="shared" si="32"/>
        <v>0</v>
      </c>
      <c r="N384" s="163"/>
      <c r="O384" s="171" t="str">
        <f t="shared" si="31"/>
        <v/>
      </c>
      <c r="Q384" s="5" t="str">
        <f>IF(H384="","",VLOOKUP(H384,LOCALIZA!B$5:H$501,7))</f>
        <v/>
      </c>
      <c r="R384" s="46" t="str">
        <f t="shared" si="33"/>
        <v/>
      </c>
      <c r="S384" s="168" t="str">
        <f t="shared" si="34"/>
        <v/>
      </c>
    </row>
    <row r="385" spans="1:19" ht="35.1" hidden="1" customHeight="1" x14ac:dyDescent="0.25">
      <c r="A385" s="172"/>
      <c r="B385" s="173"/>
      <c r="C385" s="7"/>
      <c r="D385" s="16"/>
      <c r="E385" s="157"/>
      <c r="F385" s="175" t="str">
        <f>IF(E385="","",VLOOKUP(E385,SOLICITANTE!B$3:K$85,10))</f>
        <v/>
      </c>
      <c r="G385" s="47"/>
      <c r="H385" s="174"/>
      <c r="I385" s="16"/>
      <c r="J385" s="6"/>
      <c r="K385" s="6"/>
      <c r="L385" s="169" t="str">
        <f t="shared" si="30"/>
        <v/>
      </c>
      <c r="M385" s="170">
        <f t="shared" si="32"/>
        <v>0</v>
      </c>
      <c r="N385" s="163"/>
      <c r="O385" s="171" t="str">
        <f t="shared" si="31"/>
        <v/>
      </c>
      <c r="Q385" s="5" t="str">
        <f>IF(H385="","",VLOOKUP(H385,LOCALIZA!B$5:H$501,7))</f>
        <v/>
      </c>
      <c r="R385" s="46" t="str">
        <f t="shared" si="33"/>
        <v/>
      </c>
      <c r="S385" s="168" t="str">
        <f t="shared" si="34"/>
        <v/>
      </c>
    </row>
    <row r="386" spans="1:19" ht="35.1" hidden="1" customHeight="1" x14ac:dyDescent="0.25">
      <c r="A386" s="172"/>
      <c r="B386" s="173"/>
      <c r="C386" s="7"/>
      <c r="D386" s="16"/>
      <c r="E386" s="157"/>
      <c r="F386" s="175" t="str">
        <f>IF(E386="","",VLOOKUP(E386,SOLICITANTE!B$3:K$85,10))</f>
        <v/>
      </c>
      <c r="G386" s="47"/>
      <c r="H386" s="174"/>
      <c r="I386" s="16"/>
      <c r="J386" s="6"/>
      <c r="K386" s="6"/>
      <c r="L386" s="169" t="str">
        <f t="shared" si="30"/>
        <v/>
      </c>
      <c r="M386" s="170">
        <f t="shared" si="32"/>
        <v>0</v>
      </c>
      <c r="N386" s="163"/>
      <c r="O386" s="171" t="str">
        <f t="shared" si="31"/>
        <v/>
      </c>
      <c r="Q386" s="5" t="str">
        <f>IF(H386="","",VLOOKUP(H386,LOCALIZA!B$5:H$501,7))</f>
        <v/>
      </c>
      <c r="R386" s="46" t="str">
        <f t="shared" si="33"/>
        <v/>
      </c>
      <c r="S386" s="168" t="str">
        <f t="shared" si="34"/>
        <v/>
      </c>
    </row>
    <row r="387" spans="1:19" ht="35.1" hidden="1" customHeight="1" x14ac:dyDescent="0.25">
      <c r="A387" s="172"/>
      <c r="B387" s="173"/>
      <c r="C387" s="7"/>
      <c r="D387" s="16"/>
      <c r="E387" s="157"/>
      <c r="F387" s="175" t="str">
        <f>IF(E387="","",VLOOKUP(E387,SOLICITANTE!B$3:K$85,10))</f>
        <v/>
      </c>
      <c r="G387" s="47"/>
      <c r="H387" s="174"/>
      <c r="I387" s="16"/>
      <c r="J387" s="6"/>
      <c r="K387" s="6"/>
      <c r="L387" s="169" t="str">
        <f t="shared" si="30"/>
        <v/>
      </c>
      <c r="M387" s="170">
        <f t="shared" si="32"/>
        <v>0</v>
      </c>
      <c r="N387" s="163"/>
      <c r="O387" s="171" t="str">
        <f t="shared" si="31"/>
        <v/>
      </c>
      <c r="Q387" s="5" t="str">
        <f>IF(H387="","",VLOOKUP(H387,LOCALIZA!B$5:H$501,7))</f>
        <v/>
      </c>
      <c r="R387" s="46" t="str">
        <f t="shared" si="33"/>
        <v/>
      </c>
      <c r="S387" s="168" t="str">
        <f t="shared" si="34"/>
        <v/>
      </c>
    </row>
    <row r="388" spans="1:19" ht="35.1" hidden="1" customHeight="1" x14ac:dyDescent="0.25">
      <c r="A388" s="172"/>
      <c r="B388" s="173"/>
      <c r="C388" s="7"/>
      <c r="D388" s="16"/>
      <c r="E388" s="157"/>
      <c r="F388" s="175" t="str">
        <f>IF(E388="","",VLOOKUP(E388,SOLICITANTE!B$3:K$85,10))</f>
        <v/>
      </c>
      <c r="G388" s="47"/>
      <c r="H388" s="174"/>
      <c r="I388" s="16"/>
      <c r="J388" s="6"/>
      <c r="K388" s="6"/>
      <c r="L388" s="169" t="str">
        <f t="shared" si="30"/>
        <v/>
      </c>
      <c r="M388" s="170">
        <f t="shared" si="32"/>
        <v>0</v>
      </c>
      <c r="N388" s="163"/>
      <c r="O388" s="171" t="str">
        <f t="shared" si="31"/>
        <v/>
      </c>
      <c r="Q388" s="5" t="str">
        <f>IF(H388="","",VLOOKUP(H388,LOCALIZA!B$5:H$501,7))</f>
        <v/>
      </c>
      <c r="R388" s="46" t="str">
        <f t="shared" si="33"/>
        <v/>
      </c>
      <c r="S388" s="168" t="str">
        <f t="shared" si="34"/>
        <v/>
      </c>
    </row>
    <row r="389" spans="1:19" ht="35.1" hidden="1" customHeight="1" x14ac:dyDescent="0.25">
      <c r="A389" s="172"/>
      <c r="B389" s="173"/>
      <c r="C389" s="7"/>
      <c r="D389" s="16"/>
      <c r="E389" s="157"/>
      <c r="F389" s="175" t="str">
        <f>IF(E389="","",VLOOKUP(E389,SOLICITANTE!B$3:K$85,10))</f>
        <v/>
      </c>
      <c r="G389" s="47"/>
      <c r="H389" s="174"/>
      <c r="I389" s="16"/>
      <c r="J389" s="6"/>
      <c r="K389" s="6"/>
      <c r="L389" s="169" t="str">
        <f t="shared" si="30"/>
        <v/>
      </c>
      <c r="M389" s="170">
        <f t="shared" si="32"/>
        <v>0</v>
      </c>
      <c r="N389" s="163"/>
      <c r="O389" s="171" t="str">
        <f t="shared" si="31"/>
        <v/>
      </c>
      <c r="Q389" s="5" t="str">
        <f>IF(H389="","",VLOOKUP(H389,LOCALIZA!B$5:H$501,7))</f>
        <v/>
      </c>
      <c r="R389" s="46" t="str">
        <f t="shared" si="33"/>
        <v/>
      </c>
      <c r="S389" s="168" t="str">
        <f t="shared" si="34"/>
        <v/>
      </c>
    </row>
    <row r="390" spans="1:19" ht="35.1" hidden="1" customHeight="1" x14ac:dyDescent="0.25">
      <c r="A390" s="172"/>
      <c r="B390" s="173"/>
      <c r="C390" s="7"/>
      <c r="D390" s="16"/>
      <c r="E390" s="157"/>
      <c r="F390" s="175" t="str">
        <f>IF(E390="","",VLOOKUP(E390,SOLICITANTE!B$3:K$85,10))</f>
        <v/>
      </c>
      <c r="G390" s="47"/>
      <c r="H390" s="174"/>
      <c r="I390" s="16"/>
      <c r="J390" s="6"/>
      <c r="K390" s="6"/>
      <c r="L390" s="169" t="str">
        <f t="shared" si="30"/>
        <v/>
      </c>
      <c r="M390" s="170">
        <f t="shared" si="32"/>
        <v>0</v>
      </c>
      <c r="N390" s="163"/>
      <c r="O390" s="171" t="str">
        <f t="shared" si="31"/>
        <v/>
      </c>
      <c r="Q390" s="5" t="str">
        <f>IF(H390="","",VLOOKUP(H390,LOCALIZA!B$5:H$501,7))</f>
        <v/>
      </c>
      <c r="R390" s="46" t="str">
        <f t="shared" si="33"/>
        <v/>
      </c>
      <c r="S390" s="168" t="str">
        <f t="shared" si="34"/>
        <v/>
      </c>
    </row>
    <row r="391" spans="1:19" ht="35.1" hidden="1" customHeight="1" x14ac:dyDescent="0.25">
      <c r="A391" s="172"/>
      <c r="B391" s="173"/>
      <c r="C391" s="7"/>
      <c r="D391" s="16"/>
      <c r="E391" s="157"/>
      <c r="F391" s="175" t="str">
        <f>IF(E391="","",VLOOKUP(E391,SOLICITANTE!B$3:K$85,10))</f>
        <v/>
      </c>
      <c r="G391" s="47"/>
      <c r="H391" s="174"/>
      <c r="I391" s="16"/>
      <c r="J391" s="6"/>
      <c r="K391" s="6"/>
      <c r="L391" s="169" t="str">
        <f t="shared" si="30"/>
        <v/>
      </c>
      <c r="M391" s="170">
        <f t="shared" si="32"/>
        <v>0</v>
      </c>
      <c r="N391" s="163"/>
      <c r="O391" s="171" t="str">
        <f t="shared" si="31"/>
        <v/>
      </c>
      <c r="Q391" s="5" t="str">
        <f>IF(H391="","",VLOOKUP(H391,LOCALIZA!B$5:H$501,7))</f>
        <v/>
      </c>
      <c r="R391" s="46" t="str">
        <f t="shared" si="33"/>
        <v/>
      </c>
      <c r="S391" s="168" t="str">
        <f t="shared" si="34"/>
        <v/>
      </c>
    </row>
    <row r="392" spans="1:19" ht="35.1" hidden="1" customHeight="1" x14ac:dyDescent="0.25">
      <c r="A392" s="172"/>
      <c r="B392" s="173"/>
      <c r="C392" s="7"/>
      <c r="D392" s="16"/>
      <c r="E392" s="157"/>
      <c r="F392" s="175" t="str">
        <f>IF(E392="","",VLOOKUP(E392,SOLICITANTE!B$3:K$85,10))</f>
        <v/>
      </c>
      <c r="G392" s="47"/>
      <c r="H392" s="174"/>
      <c r="I392" s="16"/>
      <c r="J392" s="6"/>
      <c r="K392" s="6"/>
      <c r="L392" s="169" t="str">
        <f t="shared" si="30"/>
        <v/>
      </c>
      <c r="M392" s="170">
        <f t="shared" si="32"/>
        <v>0</v>
      </c>
      <c r="N392" s="163"/>
      <c r="O392" s="171" t="str">
        <f t="shared" si="31"/>
        <v/>
      </c>
      <c r="Q392" s="5" t="str">
        <f>IF(H392="","",VLOOKUP(H392,LOCALIZA!B$5:H$501,7))</f>
        <v/>
      </c>
      <c r="R392" s="46" t="str">
        <f t="shared" si="33"/>
        <v/>
      </c>
      <c r="S392" s="168" t="str">
        <f t="shared" si="34"/>
        <v/>
      </c>
    </row>
    <row r="393" spans="1:19" ht="35.1" hidden="1" customHeight="1" x14ac:dyDescent="0.25">
      <c r="A393" s="172"/>
      <c r="B393" s="173"/>
      <c r="C393" s="7"/>
      <c r="D393" s="16"/>
      <c r="E393" s="157"/>
      <c r="F393" s="175" t="str">
        <f>IF(E393="","",VLOOKUP(E393,SOLICITANTE!B$3:K$85,10))</f>
        <v/>
      </c>
      <c r="G393" s="47"/>
      <c r="H393" s="174"/>
      <c r="I393" s="16"/>
      <c r="J393" s="6"/>
      <c r="K393" s="6"/>
      <c r="L393" s="169" t="str">
        <f t="shared" si="30"/>
        <v/>
      </c>
      <c r="M393" s="170">
        <f t="shared" si="32"/>
        <v>0</v>
      </c>
      <c r="N393" s="163"/>
      <c r="O393" s="171" t="str">
        <f t="shared" si="31"/>
        <v/>
      </c>
      <c r="Q393" s="5" t="str">
        <f>IF(H393="","",VLOOKUP(H393,LOCALIZA!B$5:H$501,7))</f>
        <v/>
      </c>
      <c r="R393" s="46" t="str">
        <f t="shared" si="33"/>
        <v/>
      </c>
      <c r="S393" s="168" t="str">
        <f t="shared" si="34"/>
        <v/>
      </c>
    </row>
    <row r="394" spans="1:19" ht="35.1" hidden="1" customHeight="1" x14ac:dyDescent="0.25">
      <c r="A394" s="172"/>
      <c r="B394" s="173"/>
      <c r="C394" s="7"/>
      <c r="D394" s="16"/>
      <c r="E394" s="157"/>
      <c r="F394" s="175" t="str">
        <f>IF(E394="","",VLOOKUP(E394,SOLICITANTE!B$3:K$85,10))</f>
        <v/>
      </c>
      <c r="G394" s="47"/>
      <c r="H394" s="174"/>
      <c r="I394" s="16"/>
      <c r="J394" s="6"/>
      <c r="K394" s="6"/>
      <c r="L394" s="169" t="str">
        <f t="shared" si="30"/>
        <v/>
      </c>
      <c r="M394" s="170">
        <f t="shared" si="32"/>
        <v>0</v>
      </c>
      <c r="N394" s="163"/>
      <c r="O394" s="171" t="str">
        <f t="shared" si="31"/>
        <v/>
      </c>
      <c r="Q394" s="5" t="str">
        <f>IF(H394="","",VLOOKUP(H394,LOCALIZA!B$5:H$501,7))</f>
        <v/>
      </c>
      <c r="R394" s="46" t="str">
        <f t="shared" si="33"/>
        <v/>
      </c>
      <c r="S394" s="168" t="str">
        <f t="shared" si="34"/>
        <v/>
      </c>
    </row>
    <row r="395" spans="1:19" ht="35.1" hidden="1" customHeight="1" x14ac:dyDescent="0.25">
      <c r="A395" s="172"/>
      <c r="B395" s="173"/>
      <c r="C395" s="7"/>
      <c r="D395" s="16"/>
      <c r="E395" s="157"/>
      <c r="F395" s="175" t="str">
        <f>IF(E395="","",VLOOKUP(E395,SOLICITANTE!B$3:K$85,10))</f>
        <v/>
      </c>
      <c r="G395" s="47"/>
      <c r="H395" s="174"/>
      <c r="I395" s="16"/>
      <c r="J395" s="6"/>
      <c r="K395" s="6"/>
      <c r="L395" s="169" t="str">
        <f t="shared" si="30"/>
        <v/>
      </c>
      <c r="M395" s="170">
        <f t="shared" si="32"/>
        <v>0</v>
      </c>
      <c r="N395" s="163"/>
      <c r="O395" s="171" t="str">
        <f t="shared" si="31"/>
        <v/>
      </c>
      <c r="Q395" s="5" t="str">
        <f>IF(H395="","",VLOOKUP(H395,LOCALIZA!B$5:H$501,7))</f>
        <v/>
      </c>
      <c r="R395" s="46" t="str">
        <f t="shared" si="33"/>
        <v/>
      </c>
      <c r="S395" s="168" t="str">
        <f t="shared" si="34"/>
        <v/>
      </c>
    </row>
    <row r="396" spans="1:19" ht="35.1" hidden="1" customHeight="1" x14ac:dyDescent="0.25">
      <c r="A396" s="172"/>
      <c r="B396" s="173"/>
      <c r="C396" s="7"/>
      <c r="D396" s="16"/>
      <c r="E396" s="157"/>
      <c r="F396" s="175" t="str">
        <f>IF(E396="","",VLOOKUP(E396,SOLICITANTE!B$3:K$85,10))</f>
        <v/>
      </c>
      <c r="G396" s="47"/>
      <c r="H396" s="174"/>
      <c r="I396" s="16"/>
      <c r="J396" s="6"/>
      <c r="K396" s="6"/>
      <c r="L396" s="169" t="str">
        <f t="shared" ref="L396:L459" si="35">IF(J396="","",IF(K396="","",K396-J396))</f>
        <v/>
      </c>
      <c r="M396" s="170">
        <f t="shared" si="32"/>
        <v>0</v>
      </c>
      <c r="N396" s="163"/>
      <c r="O396" s="171" t="str">
        <f t="shared" ref="O396:O459" si="36">IF(N396=0,"",N396-M396)</f>
        <v/>
      </c>
      <c r="Q396" s="5" t="str">
        <f>IF(H396="","",VLOOKUP(H396,LOCALIZA!B$5:H$501,7))</f>
        <v/>
      </c>
      <c r="R396" s="46" t="str">
        <f t="shared" si="33"/>
        <v/>
      </c>
      <c r="S396" s="168" t="str">
        <f t="shared" si="34"/>
        <v/>
      </c>
    </row>
    <row r="397" spans="1:19" ht="35.1" hidden="1" customHeight="1" x14ac:dyDescent="0.25">
      <c r="A397" s="172"/>
      <c r="B397" s="173"/>
      <c r="C397" s="7"/>
      <c r="D397" s="16"/>
      <c r="E397" s="157"/>
      <c r="F397" s="175" t="str">
        <f>IF(E397="","",VLOOKUP(E397,SOLICITANTE!B$3:K$85,10))</f>
        <v/>
      </c>
      <c r="G397" s="47"/>
      <c r="H397" s="174"/>
      <c r="I397" s="16"/>
      <c r="J397" s="6"/>
      <c r="K397" s="6"/>
      <c r="L397" s="169" t="str">
        <f t="shared" si="35"/>
        <v/>
      </c>
      <c r="M397" s="170">
        <f t="shared" ref="M397:M460" si="37">N396</f>
        <v>0</v>
      </c>
      <c r="N397" s="163"/>
      <c r="O397" s="171" t="str">
        <f t="shared" si="36"/>
        <v/>
      </c>
      <c r="Q397" s="5" t="str">
        <f>IF(H397="","",VLOOKUP(H397,LOCALIZA!B$5:H$501,7))</f>
        <v/>
      </c>
      <c r="R397" s="46" t="str">
        <f t="shared" ref="R397:R460" si="38">IF(N397="","",O397-Q397)</f>
        <v/>
      </c>
      <c r="S397" s="168" t="str">
        <f t="shared" ref="S397:S460" si="39">IF(R397="","",R397/Q397)</f>
        <v/>
      </c>
    </row>
    <row r="398" spans="1:19" ht="35.1" hidden="1" customHeight="1" x14ac:dyDescent="0.25">
      <c r="A398" s="172"/>
      <c r="B398" s="173"/>
      <c r="C398" s="7"/>
      <c r="D398" s="16"/>
      <c r="E398" s="157"/>
      <c r="F398" s="175" t="str">
        <f>IF(E398="","",VLOOKUP(E398,SOLICITANTE!B$3:K$85,10))</f>
        <v/>
      </c>
      <c r="G398" s="47"/>
      <c r="H398" s="174"/>
      <c r="I398" s="16"/>
      <c r="J398" s="6"/>
      <c r="K398" s="6"/>
      <c r="L398" s="169" t="str">
        <f t="shared" si="35"/>
        <v/>
      </c>
      <c r="M398" s="170">
        <f t="shared" si="37"/>
        <v>0</v>
      </c>
      <c r="N398" s="163"/>
      <c r="O398" s="171" t="str">
        <f t="shared" si="36"/>
        <v/>
      </c>
      <c r="Q398" s="5" t="str">
        <f>IF(H398="","",VLOOKUP(H398,LOCALIZA!B$5:H$501,7))</f>
        <v/>
      </c>
      <c r="R398" s="46" t="str">
        <f t="shared" si="38"/>
        <v/>
      </c>
      <c r="S398" s="168" t="str">
        <f t="shared" si="39"/>
        <v/>
      </c>
    </row>
    <row r="399" spans="1:19" ht="35.1" hidden="1" customHeight="1" x14ac:dyDescent="0.25">
      <c r="A399" s="172"/>
      <c r="B399" s="173"/>
      <c r="C399" s="7"/>
      <c r="D399" s="16"/>
      <c r="E399" s="157"/>
      <c r="F399" s="175" t="str">
        <f>IF(E399="","",VLOOKUP(E399,SOLICITANTE!B$3:K$85,10))</f>
        <v/>
      </c>
      <c r="G399" s="47"/>
      <c r="H399" s="174"/>
      <c r="I399" s="16"/>
      <c r="J399" s="6"/>
      <c r="K399" s="6"/>
      <c r="L399" s="169" t="str">
        <f t="shared" si="35"/>
        <v/>
      </c>
      <c r="M399" s="170">
        <f t="shared" si="37"/>
        <v>0</v>
      </c>
      <c r="N399" s="163"/>
      <c r="O399" s="171" t="str">
        <f t="shared" si="36"/>
        <v/>
      </c>
      <c r="Q399" s="5" t="str">
        <f>IF(H399="","",VLOOKUP(H399,LOCALIZA!B$5:H$501,7))</f>
        <v/>
      </c>
      <c r="R399" s="46" t="str">
        <f t="shared" si="38"/>
        <v/>
      </c>
      <c r="S399" s="168" t="str">
        <f t="shared" si="39"/>
        <v/>
      </c>
    </row>
    <row r="400" spans="1:19" ht="35.1" hidden="1" customHeight="1" x14ac:dyDescent="0.25">
      <c r="A400" s="172"/>
      <c r="B400" s="173"/>
      <c r="C400" s="7"/>
      <c r="D400" s="16"/>
      <c r="E400" s="157"/>
      <c r="F400" s="175" t="str">
        <f>IF(E400="","",VLOOKUP(E400,SOLICITANTE!B$3:K$85,10))</f>
        <v/>
      </c>
      <c r="G400" s="47"/>
      <c r="H400" s="174"/>
      <c r="I400" s="16"/>
      <c r="J400" s="6"/>
      <c r="K400" s="6"/>
      <c r="L400" s="169" t="str">
        <f t="shared" si="35"/>
        <v/>
      </c>
      <c r="M400" s="170">
        <f t="shared" si="37"/>
        <v>0</v>
      </c>
      <c r="N400" s="163"/>
      <c r="O400" s="171" t="str">
        <f t="shared" si="36"/>
        <v/>
      </c>
      <c r="Q400" s="5" t="str">
        <f>IF(H400="","",VLOOKUP(H400,LOCALIZA!B$5:H$501,7))</f>
        <v/>
      </c>
      <c r="R400" s="46" t="str">
        <f t="shared" si="38"/>
        <v/>
      </c>
      <c r="S400" s="168" t="str">
        <f t="shared" si="39"/>
        <v/>
      </c>
    </row>
    <row r="401" spans="1:19" ht="35.1" hidden="1" customHeight="1" x14ac:dyDescent="0.25">
      <c r="A401" s="172"/>
      <c r="B401" s="173"/>
      <c r="C401" s="7"/>
      <c r="D401" s="16"/>
      <c r="E401" s="157"/>
      <c r="F401" s="175" t="str">
        <f>IF(E401="","",VLOOKUP(E401,SOLICITANTE!B$3:K$85,10))</f>
        <v/>
      </c>
      <c r="G401" s="47"/>
      <c r="H401" s="174"/>
      <c r="I401" s="16"/>
      <c r="J401" s="6"/>
      <c r="K401" s="6"/>
      <c r="L401" s="169" t="str">
        <f t="shared" si="35"/>
        <v/>
      </c>
      <c r="M401" s="170">
        <f t="shared" si="37"/>
        <v>0</v>
      </c>
      <c r="N401" s="163"/>
      <c r="O401" s="171" t="str">
        <f t="shared" si="36"/>
        <v/>
      </c>
      <c r="Q401" s="5" t="str">
        <f>IF(H401="","",VLOOKUP(H401,LOCALIZA!B$5:H$501,7))</f>
        <v/>
      </c>
      <c r="R401" s="46" t="str">
        <f t="shared" si="38"/>
        <v/>
      </c>
      <c r="S401" s="168" t="str">
        <f t="shared" si="39"/>
        <v/>
      </c>
    </row>
    <row r="402" spans="1:19" ht="35.1" hidden="1" customHeight="1" x14ac:dyDescent="0.25">
      <c r="A402" s="172"/>
      <c r="B402" s="173"/>
      <c r="C402" s="7"/>
      <c r="D402" s="16"/>
      <c r="E402" s="157"/>
      <c r="F402" s="175" t="str">
        <f>IF(E402="","",VLOOKUP(E402,SOLICITANTE!B$3:K$85,10))</f>
        <v/>
      </c>
      <c r="G402" s="47"/>
      <c r="H402" s="174"/>
      <c r="I402" s="16"/>
      <c r="J402" s="6"/>
      <c r="K402" s="6"/>
      <c r="L402" s="169" t="str">
        <f t="shared" si="35"/>
        <v/>
      </c>
      <c r="M402" s="170">
        <f t="shared" si="37"/>
        <v>0</v>
      </c>
      <c r="N402" s="163"/>
      <c r="O402" s="171" t="str">
        <f t="shared" si="36"/>
        <v/>
      </c>
      <c r="Q402" s="5" t="str">
        <f>IF(H402="","",VLOOKUP(H402,LOCALIZA!B$5:H$501,7))</f>
        <v/>
      </c>
      <c r="R402" s="46" t="str">
        <f t="shared" si="38"/>
        <v/>
      </c>
      <c r="S402" s="168" t="str">
        <f t="shared" si="39"/>
        <v/>
      </c>
    </row>
    <row r="403" spans="1:19" ht="35.1" hidden="1" customHeight="1" x14ac:dyDescent="0.25">
      <c r="A403" s="172"/>
      <c r="B403" s="173"/>
      <c r="C403" s="7"/>
      <c r="D403" s="16"/>
      <c r="E403" s="157"/>
      <c r="F403" s="175" t="str">
        <f>IF(E403="","",VLOOKUP(E403,SOLICITANTE!B$3:K$85,10))</f>
        <v/>
      </c>
      <c r="G403" s="47"/>
      <c r="H403" s="174"/>
      <c r="I403" s="16"/>
      <c r="J403" s="6"/>
      <c r="K403" s="6"/>
      <c r="L403" s="169" t="str">
        <f t="shared" si="35"/>
        <v/>
      </c>
      <c r="M403" s="170">
        <f t="shared" si="37"/>
        <v>0</v>
      </c>
      <c r="N403" s="163"/>
      <c r="O403" s="171" t="str">
        <f t="shared" si="36"/>
        <v/>
      </c>
      <c r="Q403" s="5" t="str">
        <f>IF(H403="","",VLOOKUP(H403,LOCALIZA!B$5:H$501,7))</f>
        <v/>
      </c>
      <c r="R403" s="46" t="str">
        <f t="shared" si="38"/>
        <v/>
      </c>
      <c r="S403" s="168" t="str">
        <f t="shared" si="39"/>
        <v/>
      </c>
    </row>
    <row r="404" spans="1:19" ht="35.1" hidden="1" customHeight="1" x14ac:dyDescent="0.25">
      <c r="A404" s="172"/>
      <c r="B404" s="173"/>
      <c r="C404" s="7"/>
      <c r="D404" s="16"/>
      <c r="E404" s="157"/>
      <c r="F404" s="175" t="str">
        <f>IF(E404="","",VLOOKUP(E404,SOLICITANTE!B$3:K$85,10))</f>
        <v/>
      </c>
      <c r="G404" s="47"/>
      <c r="H404" s="174"/>
      <c r="I404" s="16"/>
      <c r="J404" s="6"/>
      <c r="K404" s="6"/>
      <c r="L404" s="169" t="str">
        <f t="shared" si="35"/>
        <v/>
      </c>
      <c r="M404" s="170">
        <f t="shared" si="37"/>
        <v>0</v>
      </c>
      <c r="N404" s="163"/>
      <c r="O404" s="171" t="str">
        <f t="shared" si="36"/>
        <v/>
      </c>
      <c r="Q404" s="5" t="str">
        <f>IF(H404="","",VLOOKUP(H404,LOCALIZA!B$5:H$501,7))</f>
        <v/>
      </c>
      <c r="R404" s="46" t="str">
        <f t="shared" si="38"/>
        <v/>
      </c>
      <c r="S404" s="168" t="str">
        <f t="shared" si="39"/>
        <v/>
      </c>
    </row>
    <row r="405" spans="1:19" ht="35.1" hidden="1" customHeight="1" x14ac:dyDescent="0.25">
      <c r="A405" s="172"/>
      <c r="B405" s="173"/>
      <c r="C405" s="7"/>
      <c r="D405" s="16"/>
      <c r="E405" s="157"/>
      <c r="F405" s="175" t="str">
        <f>IF(E405="","",VLOOKUP(E405,SOLICITANTE!B$3:K$85,10))</f>
        <v/>
      </c>
      <c r="G405" s="47"/>
      <c r="H405" s="174"/>
      <c r="I405" s="16"/>
      <c r="J405" s="6"/>
      <c r="K405" s="6"/>
      <c r="L405" s="169" t="str">
        <f t="shared" si="35"/>
        <v/>
      </c>
      <c r="M405" s="170">
        <f t="shared" si="37"/>
        <v>0</v>
      </c>
      <c r="N405" s="163"/>
      <c r="O405" s="171" t="str">
        <f t="shared" si="36"/>
        <v/>
      </c>
      <c r="Q405" s="5" t="str">
        <f>IF(H405="","",VLOOKUP(H405,LOCALIZA!B$5:H$501,7))</f>
        <v/>
      </c>
      <c r="R405" s="46" t="str">
        <f t="shared" si="38"/>
        <v/>
      </c>
      <c r="S405" s="168" t="str">
        <f t="shared" si="39"/>
        <v/>
      </c>
    </row>
    <row r="406" spans="1:19" ht="35.1" hidden="1" customHeight="1" x14ac:dyDescent="0.25">
      <c r="A406" s="172"/>
      <c r="B406" s="173"/>
      <c r="C406" s="7"/>
      <c r="D406" s="16"/>
      <c r="E406" s="157"/>
      <c r="F406" s="175" t="str">
        <f>IF(E406="","",VLOOKUP(E406,SOLICITANTE!B$3:K$85,10))</f>
        <v/>
      </c>
      <c r="G406" s="47"/>
      <c r="H406" s="174"/>
      <c r="I406" s="16"/>
      <c r="J406" s="6"/>
      <c r="K406" s="6"/>
      <c r="L406" s="169" t="str">
        <f t="shared" si="35"/>
        <v/>
      </c>
      <c r="M406" s="170">
        <f t="shared" si="37"/>
        <v>0</v>
      </c>
      <c r="N406" s="163"/>
      <c r="O406" s="171" t="str">
        <f t="shared" si="36"/>
        <v/>
      </c>
      <c r="Q406" s="5" t="str">
        <f>IF(H406="","",VLOOKUP(H406,LOCALIZA!B$5:H$501,7))</f>
        <v/>
      </c>
      <c r="R406" s="46" t="str">
        <f t="shared" si="38"/>
        <v/>
      </c>
      <c r="S406" s="168" t="str">
        <f t="shared" si="39"/>
        <v/>
      </c>
    </row>
    <row r="407" spans="1:19" ht="35.1" hidden="1" customHeight="1" x14ac:dyDescent="0.25">
      <c r="A407" s="172"/>
      <c r="B407" s="173"/>
      <c r="C407" s="7"/>
      <c r="D407" s="16"/>
      <c r="E407" s="157"/>
      <c r="F407" s="175" t="str">
        <f>IF(E407="","",VLOOKUP(E407,SOLICITANTE!B$3:K$85,10))</f>
        <v/>
      </c>
      <c r="G407" s="47"/>
      <c r="H407" s="174"/>
      <c r="I407" s="16"/>
      <c r="J407" s="6"/>
      <c r="K407" s="6"/>
      <c r="L407" s="169" t="str">
        <f t="shared" si="35"/>
        <v/>
      </c>
      <c r="M407" s="170">
        <f t="shared" si="37"/>
        <v>0</v>
      </c>
      <c r="N407" s="163"/>
      <c r="O407" s="171" t="str">
        <f t="shared" si="36"/>
        <v/>
      </c>
      <c r="Q407" s="5" t="str">
        <f>IF(H407="","",VLOOKUP(H407,LOCALIZA!B$5:H$501,7))</f>
        <v/>
      </c>
      <c r="R407" s="46" t="str">
        <f t="shared" si="38"/>
        <v/>
      </c>
      <c r="S407" s="168" t="str">
        <f t="shared" si="39"/>
        <v/>
      </c>
    </row>
    <row r="408" spans="1:19" ht="35.1" hidden="1" customHeight="1" x14ac:dyDescent="0.25">
      <c r="A408" s="172"/>
      <c r="B408" s="173"/>
      <c r="C408" s="7"/>
      <c r="D408" s="16"/>
      <c r="E408" s="157"/>
      <c r="F408" s="175" t="str">
        <f>IF(E408="","",VLOOKUP(E408,SOLICITANTE!B$3:K$85,10))</f>
        <v/>
      </c>
      <c r="G408" s="47"/>
      <c r="H408" s="174"/>
      <c r="I408" s="16"/>
      <c r="J408" s="6"/>
      <c r="K408" s="6"/>
      <c r="L408" s="169" t="str">
        <f t="shared" si="35"/>
        <v/>
      </c>
      <c r="M408" s="170">
        <f t="shared" si="37"/>
        <v>0</v>
      </c>
      <c r="N408" s="163"/>
      <c r="O408" s="171" t="str">
        <f t="shared" si="36"/>
        <v/>
      </c>
      <c r="Q408" s="5" t="str">
        <f>IF(H408="","",VLOOKUP(H408,LOCALIZA!B$5:H$501,7))</f>
        <v/>
      </c>
      <c r="R408" s="46" t="str">
        <f t="shared" si="38"/>
        <v/>
      </c>
      <c r="S408" s="168" t="str">
        <f t="shared" si="39"/>
        <v/>
      </c>
    </row>
    <row r="409" spans="1:19" ht="35.1" hidden="1" customHeight="1" x14ac:dyDescent="0.25">
      <c r="A409" s="172"/>
      <c r="B409" s="173"/>
      <c r="C409" s="7"/>
      <c r="D409" s="16"/>
      <c r="E409" s="157"/>
      <c r="F409" s="175" t="str">
        <f>IF(E409="","",VLOOKUP(E409,SOLICITANTE!B$3:K$85,10))</f>
        <v/>
      </c>
      <c r="G409" s="47"/>
      <c r="H409" s="174"/>
      <c r="I409" s="16"/>
      <c r="J409" s="6"/>
      <c r="K409" s="6"/>
      <c r="L409" s="169" t="str">
        <f t="shared" si="35"/>
        <v/>
      </c>
      <c r="M409" s="170">
        <f t="shared" si="37"/>
        <v>0</v>
      </c>
      <c r="N409" s="163"/>
      <c r="O409" s="171" t="str">
        <f t="shared" si="36"/>
        <v/>
      </c>
      <c r="Q409" s="5" t="str">
        <f>IF(H409="","",VLOOKUP(H409,LOCALIZA!B$5:H$501,7))</f>
        <v/>
      </c>
      <c r="R409" s="46" t="str">
        <f t="shared" si="38"/>
        <v/>
      </c>
      <c r="S409" s="168" t="str">
        <f t="shared" si="39"/>
        <v/>
      </c>
    </row>
    <row r="410" spans="1:19" ht="35.1" hidden="1" customHeight="1" x14ac:dyDescent="0.25">
      <c r="A410" s="172"/>
      <c r="B410" s="173"/>
      <c r="C410" s="7"/>
      <c r="D410" s="16"/>
      <c r="E410" s="157"/>
      <c r="F410" s="175" t="str">
        <f>IF(E410="","",VLOOKUP(E410,SOLICITANTE!B$3:K$85,10))</f>
        <v/>
      </c>
      <c r="G410" s="47"/>
      <c r="H410" s="174"/>
      <c r="I410" s="16"/>
      <c r="J410" s="6"/>
      <c r="K410" s="6"/>
      <c r="L410" s="169" t="str">
        <f t="shared" si="35"/>
        <v/>
      </c>
      <c r="M410" s="170">
        <f t="shared" si="37"/>
        <v>0</v>
      </c>
      <c r="N410" s="163"/>
      <c r="O410" s="171" t="str">
        <f t="shared" si="36"/>
        <v/>
      </c>
      <c r="Q410" s="5" t="str">
        <f>IF(H410="","",VLOOKUP(H410,LOCALIZA!B$5:H$501,7))</f>
        <v/>
      </c>
      <c r="R410" s="46" t="str">
        <f t="shared" si="38"/>
        <v/>
      </c>
      <c r="S410" s="168" t="str">
        <f t="shared" si="39"/>
        <v/>
      </c>
    </row>
    <row r="411" spans="1:19" ht="35.1" hidden="1" customHeight="1" x14ac:dyDescent="0.25">
      <c r="A411" s="172"/>
      <c r="B411" s="173"/>
      <c r="C411" s="7"/>
      <c r="D411" s="16"/>
      <c r="E411" s="157"/>
      <c r="F411" s="175" t="str">
        <f>IF(E411="","",VLOOKUP(E411,SOLICITANTE!B$3:K$85,10))</f>
        <v/>
      </c>
      <c r="G411" s="47"/>
      <c r="H411" s="174"/>
      <c r="I411" s="16"/>
      <c r="J411" s="6"/>
      <c r="K411" s="6"/>
      <c r="L411" s="169" t="str">
        <f t="shared" si="35"/>
        <v/>
      </c>
      <c r="M411" s="170">
        <f t="shared" si="37"/>
        <v>0</v>
      </c>
      <c r="N411" s="163"/>
      <c r="O411" s="171" t="str">
        <f t="shared" si="36"/>
        <v/>
      </c>
      <c r="Q411" s="5" t="str">
        <f>IF(H411="","",VLOOKUP(H411,LOCALIZA!B$5:H$501,7))</f>
        <v/>
      </c>
      <c r="R411" s="46" t="str">
        <f t="shared" si="38"/>
        <v/>
      </c>
      <c r="S411" s="168" t="str">
        <f t="shared" si="39"/>
        <v/>
      </c>
    </row>
    <row r="412" spans="1:19" ht="35.1" hidden="1" customHeight="1" x14ac:dyDescent="0.25">
      <c r="A412" s="172"/>
      <c r="B412" s="173"/>
      <c r="C412" s="7"/>
      <c r="D412" s="16"/>
      <c r="E412" s="157"/>
      <c r="F412" s="175" t="str">
        <f>IF(E412="","",VLOOKUP(E412,SOLICITANTE!B$3:K$85,10))</f>
        <v/>
      </c>
      <c r="G412" s="47"/>
      <c r="H412" s="174"/>
      <c r="I412" s="16"/>
      <c r="J412" s="6"/>
      <c r="K412" s="6"/>
      <c r="L412" s="169" t="str">
        <f t="shared" si="35"/>
        <v/>
      </c>
      <c r="M412" s="170">
        <f t="shared" si="37"/>
        <v>0</v>
      </c>
      <c r="N412" s="163"/>
      <c r="O412" s="171" t="str">
        <f t="shared" si="36"/>
        <v/>
      </c>
      <c r="Q412" s="5" t="str">
        <f>IF(H412="","",VLOOKUP(H412,LOCALIZA!B$5:H$501,7))</f>
        <v/>
      </c>
      <c r="R412" s="46" t="str">
        <f t="shared" si="38"/>
        <v/>
      </c>
      <c r="S412" s="168" t="str">
        <f t="shared" si="39"/>
        <v/>
      </c>
    </row>
    <row r="413" spans="1:19" ht="35.1" hidden="1" customHeight="1" x14ac:dyDescent="0.25">
      <c r="A413" s="172"/>
      <c r="B413" s="173"/>
      <c r="C413" s="7"/>
      <c r="D413" s="16"/>
      <c r="E413" s="157"/>
      <c r="F413" s="175" t="str">
        <f>IF(E413="","",VLOOKUP(E413,SOLICITANTE!B$3:K$85,10))</f>
        <v/>
      </c>
      <c r="G413" s="47"/>
      <c r="H413" s="174"/>
      <c r="I413" s="16"/>
      <c r="J413" s="6"/>
      <c r="K413" s="6"/>
      <c r="L413" s="169" t="str">
        <f t="shared" si="35"/>
        <v/>
      </c>
      <c r="M413" s="170">
        <f t="shared" si="37"/>
        <v>0</v>
      </c>
      <c r="N413" s="163"/>
      <c r="O413" s="171" t="str">
        <f t="shared" si="36"/>
        <v/>
      </c>
      <c r="Q413" s="5" t="str">
        <f>IF(H413="","",VLOOKUP(H413,LOCALIZA!B$5:H$501,7))</f>
        <v/>
      </c>
      <c r="R413" s="46" t="str">
        <f t="shared" si="38"/>
        <v/>
      </c>
      <c r="S413" s="168" t="str">
        <f t="shared" si="39"/>
        <v/>
      </c>
    </row>
    <row r="414" spans="1:19" ht="35.1" hidden="1" customHeight="1" x14ac:dyDescent="0.25">
      <c r="A414" s="172"/>
      <c r="B414" s="173"/>
      <c r="C414" s="7"/>
      <c r="D414" s="16"/>
      <c r="E414" s="157"/>
      <c r="F414" s="175" t="str">
        <f>IF(E414="","",VLOOKUP(E414,SOLICITANTE!B$3:K$85,10))</f>
        <v/>
      </c>
      <c r="G414" s="47"/>
      <c r="H414" s="174"/>
      <c r="I414" s="16"/>
      <c r="J414" s="6"/>
      <c r="K414" s="6"/>
      <c r="L414" s="169" t="str">
        <f t="shared" si="35"/>
        <v/>
      </c>
      <c r="M414" s="170">
        <f t="shared" si="37"/>
        <v>0</v>
      </c>
      <c r="N414" s="163"/>
      <c r="O414" s="171" t="str">
        <f t="shared" si="36"/>
        <v/>
      </c>
      <c r="Q414" s="5" t="str">
        <f>IF(H414="","",VLOOKUP(H414,LOCALIZA!B$5:H$501,7))</f>
        <v/>
      </c>
      <c r="R414" s="46" t="str">
        <f t="shared" si="38"/>
        <v/>
      </c>
      <c r="S414" s="168" t="str">
        <f t="shared" si="39"/>
        <v/>
      </c>
    </row>
    <row r="415" spans="1:19" ht="35.1" hidden="1" customHeight="1" x14ac:dyDescent="0.25">
      <c r="A415" s="172"/>
      <c r="B415" s="173"/>
      <c r="C415" s="7"/>
      <c r="D415" s="16"/>
      <c r="E415" s="157"/>
      <c r="F415" s="175" t="str">
        <f>IF(E415="","",VLOOKUP(E415,SOLICITANTE!B$3:K$85,10))</f>
        <v/>
      </c>
      <c r="G415" s="47"/>
      <c r="H415" s="174"/>
      <c r="I415" s="16"/>
      <c r="J415" s="6"/>
      <c r="K415" s="6"/>
      <c r="L415" s="169" t="str">
        <f t="shared" si="35"/>
        <v/>
      </c>
      <c r="M415" s="170">
        <f t="shared" si="37"/>
        <v>0</v>
      </c>
      <c r="N415" s="163"/>
      <c r="O415" s="171" t="str">
        <f t="shared" si="36"/>
        <v/>
      </c>
      <c r="Q415" s="5" t="str">
        <f>IF(H415="","",VLOOKUP(H415,LOCALIZA!B$5:H$501,7))</f>
        <v/>
      </c>
      <c r="R415" s="46" t="str">
        <f t="shared" si="38"/>
        <v/>
      </c>
      <c r="S415" s="168" t="str">
        <f t="shared" si="39"/>
        <v/>
      </c>
    </row>
    <row r="416" spans="1:19" ht="35.1" hidden="1" customHeight="1" x14ac:dyDescent="0.25">
      <c r="A416" s="172"/>
      <c r="B416" s="173"/>
      <c r="C416" s="7"/>
      <c r="D416" s="16"/>
      <c r="E416" s="157"/>
      <c r="F416" s="175" t="str">
        <f>IF(E416="","",VLOOKUP(E416,SOLICITANTE!B$3:K$85,10))</f>
        <v/>
      </c>
      <c r="G416" s="47"/>
      <c r="H416" s="174"/>
      <c r="I416" s="16"/>
      <c r="J416" s="6"/>
      <c r="K416" s="6"/>
      <c r="L416" s="169" t="str">
        <f t="shared" si="35"/>
        <v/>
      </c>
      <c r="M416" s="170">
        <f t="shared" si="37"/>
        <v>0</v>
      </c>
      <c r="N416" s="163"/>
      <c r="O416" s="171" t="str">
        <f t="shared" si="36"/>
        <v/>
      </c>
      <c r="Q416" s="5" t="str">
        <f>IF(H416="","",VLOOKUP(H416,LOCALIZA!B$5:H$501,7))</f>
        <v/>
      </c>
      <c r="R416" s="46" t="str">
        <f t="shared" si="38"/>
        <v/>
      </c>
      <c r="S416" s="168" t="str">
        <f t="shared" si="39"/>
        <v/>
      </c>
    </row>
    <row r="417" spans="1:19" ht="35.1" hidden="1" customHeight="1" x14ac:dyDescent="0.25">
      <c r="A417" s="172"/>
      <c r="B417" s="173"/>
      <c r="C417" s="7"/>
      <c r="D417" s="16"/>
      <c r="E417" s="157"/>
      <c r="F417" s="175" t="str">
        <f>IF(E417="","",VLOOKUP(E417,SOLICITANTE!B$3:K$85,10))</f>
        <v/>
      </c>
      <c r="G417" s="47"/>
      <c r="H417" s="174"/>
      <c r="I417" s="16"/>
      <c r="J417" s="6"/>
      <c r="K417" s="6"/>
      <c r="L417" s="169" t="str">
        <f t="shared" si="35"/>
        <v/>
      </c>
      <c r="M417" s="170">
        <f t="shared" si="37"/>
        <v>0</v>
      </c>
      <c r="N417" s="163"/>
      <c r="O417" s="171" t="str">
        <f t="shared" si="36"/>
        <v/>
      </c>
      <c r="Q417" s="5" t="str">
        <f>IF(H417="","",VLOOKUP(H417,LOCALIZA!B$5:H$501,7))</f>
        <v/>
      </c>
      <c r="R417" s="46" t="str">
        <f t="shared" si="38"/>
        <v/>
      </c>
      <c r="S417" s="168" t="str">
        <f t="shared" si="39"/>
        <v/>
      </c>
    </row>
    <row r="418" spans="1:19" ht="35.1" hidden="1" customHeight="1" x14ac:dyDescent="0.25">
      <c r="A418" s="172"/>
      <c r="B418" s="173"/>
      <c r="C418" s="7"/>
      <c r="D418" s="16"/>
      <c r="E418" s="157"/>
      <c r="F418" s="175" t="str">
        <f>IF(E418="","",VLOOKUP(E418,SOLICITANTE!B$3:K$85,10))</f>
        <v/>
      </c>
      <c r="G418" s="47"/>
      <c r="H418" s="174"/>
      <c r="I418" s="16"/>
      <c r="J418" s="6"/>
      <c r="K418" s="6"/>
      <c r="L418" s="169" t="str">
        <f t="shared" si="35"/>
        <v/>
      </c>
      <c r="M418" s="170">
        <f t="shared" si="37"/>
        <v>0</v>
      </c>
      <c r="N418" s="163"/>
      <c r="O418" s="171" t="str">
        <f t="shared" si="36"/>
        <v/>
      </c>
      <c r="Q418" s="5" t="str">
        <f>IF(H418="","",VLOOKUP(H418,LOCALIZA!B$5:H$501,7))</f>
        <v/>
      </c>
      <c r="R418" s="46" t="str">
        <f t="shared" si="38"/>
        <v/>
      </c>
      <c r="S418" s="168" t="str">
        <f t="shared" si="39"/>
        <v/>
      </c>
    </row>
    <row r="419" spans="1:19" ht="35.1" hidden="1" customHeight="1" x14ac:dyDescent="0.25">
      <c r="A419" s="172"/>
      <c r="B419" s="173"/>
      <c r="C419" s="7"/>
      <c r="D419" s="16"/>
      <c r="E419" s="157"/>
      <c r="F419" s="175" t="str">
        <f>IF(E419="","",VLOOKUP(E419,SOLICITANTE!B$3:K$85,10))</f>
        <v/>
      </c>
      <c r="G419" s="47"/>
      <c r="H419" s="174"/>
      <c r="I419" s="16"/>
      <c r="J419" s="6"/>
      <c r="K419" s="6"/>
      <c r="L419" s="169" t="str">
        <f t="shared" si="35"/>
        <v/>
      </c>
      <c r="M419" s="170">
        <f t="shared" si="37"/>
        <v>0</v>
      </c>
      <c r="N419" s="163"/>
      <c r="O419" s="171" t="str">
        <f t="shared" si="36"/>
        <v/>
      </c>
      <c r="Q419" s="5" t="str">
        <f>IF(H419="","",VLOOKUP(H419,LOCALIZA!B$5:H$501,7))</f>
        <v/>
      </c>
      <c r="R419" s="46" t="str">
        <f t="shared" si="38"/>
        <v/>
      </c>
      <c r="S419" s="168" t="str">
        <f t="shared" si="39"/>
        <v/>
      </c>
    </row>
    <row r="420" spans="1:19" ht="35.1" hidden="1" customHeight="1" x14ac:dyDescent="0.25">
      <c r="A420" s="172"/>
      <c r="B420" s="173"/>
      <c r="C420" s="7"/>
      <c r="D420" s="16"/>
      <c r="E420" s="157"/>
      <c r="F420" s="175" t="str">
        <f>IF(E420="","",VLOOKUP(E420,SOLICITANTE!B$3:K$85,10))</f>
        <v/>
      </c>
      <c r="G420" s="47"/>
      <c r="H420" s="174"/>
      <c r="I420" s="16"/>
      <c r="J420" s="6"/>
      <c r="K420" s="6"/>
      <c r="L420" s="169" t="str">
        <f t="shared" si="35"/>
        <v/>
      </c>
      <c r="M420" s="170">
        <f t="shared" si="37"/>
        <v>0</v>
      </c>
      <c r="N420" s="163"/>
      <c r="O420" s="171" t="str">
        <f t="shared" si="36"/>
        <v/>
      </c>
      <c r="Q420" s="5" t="str">
        <f>IF(H420="","",VLOOKUP(H420,LOCALIZA!B$5:H$501,7))</f>
        <v/>
      </c>
      <c r="R420" s="46" t="str">
        <f t="shared" si="38"/>
        <v/>
      </c>
      <c r="S420" s="168" t="str">
        <f t="shared" si="39"/>
        <v/>
      </c>
    </row>
    <row r="421" spans="1:19" ht="35.1" hidden="1" customHeight="1" x14ac:dyDescent="0.25">
      <c r="A421" s="172"/>
      <c r="B421" s="173"/>
      <c r="C421" s="7"/>
      <c r="D421" s="16"/>
      <c r="E421" s="157"/>
      <c r="F421" s="175" t="str">
        <f>IF(E421="","",VLOOKUP(E421,SOLICITANTE!B$3:K$85,10))</f>
        <v/>
      </c>
      <c r="G421" s="47"/>
      <c r="H421" s="174"/>
      <c r="I421" s="16"/>
      <c r="J421" s="6"/>
      <c r="K421" s="6"/>
      <c r="L421" s="169" t="str">
        <f t="shared" si="35"/>
        <v/>
      </c>
      <c r="M421" s="170">
        <f t="shared" si="37"/>
        <v>0</v>
      </c>
      <c r="N421" s="163"/>
      <c r="O421" s="171" t="str">
        <f t="shared" si="36"/>
        <v/>
      </c>
      <c r="Q421" s="5" t="str">
        <f>IF(H421="","",VLOOKUP(H421,LOCALIZA!B$5:H$501,7))</f>
        <v/>
      </c>
      <c r="R421" s="46" t="str">
        <f t="shared" si="38"/>
        <v/>
      </c>
      <c r="S421" s="168" t="str">
        <f t="shared" si="39"/>
        <v/>
      </c>
    </row>
    <row r="422" spans="1:19" ht="35.1" hidden="1" customHeight="1" x14ac:dyDescent="0.25">
      <c r="A422" s="172"/>
      <c r="B422" s="173"/>
      <c r="C422" s="7"/>
      <c r="D422" s="16"/>
      <c r="E422" s="157"/>
      <c r="F422" s="175" t="str">
        <f>IF(E422="","",VLOOKUP(E422,SOLICITANTE!B$3:K$85,10))</f>
        <v/>
      </c>
      <c r="G422" s="47"/>
      <c r="H422" s="174"/>
      <c r="I422" s="16"/>
      <c r="J422" s="6"/>
      <c r="K422" s="6"/>
      <c r="L422" s="169" t="str">
        <f t="shared" si="35"/>
        <v/>
      </c>
      <c r="M422" s="170">
        <f t="shared" si="37"/>
        <v>0</v>
      </c>
      <c r="N422" s="163"/>
      <c r="O422" s="171" t="str">
        <f t="shared" si="36"/>
        <v/>
      </c>
      <c r="Q422" s="5" t="str">
        <f>IF(H422="","",VLOOKUP(H422,LOCALIZA!B$5:H$501,7))</f>
        <v/>
      </c>
      <c r="R422" s="46" t="str">
        <f t="shared" si="38"/>
        <v/>
      </c>
      <c r="S422" s="168" t="str">
        <f t="shared" si="39"/>
        <v/>
      </c>
    </row>
    <row r="423" spans="1:19" ht="35.1" hidden="1" customHeight="1" x14ac:dyDescent="0.25">
      <c r="A423" s="172"/>
      <c r="B423" s="173"/>
      <c r="C423" s="7"/>
      <c r="D423" s="16"/>
      <c r="E423" s="157"/>
      <c r="F423" s="175" t="str">
        <f>IF(E423="","",VLOOKUP(E423,SOLICITANTE!B$3:K$85,10))</f>
        <v/>
      </c>
      <c r="G423" s="47"/>
      <c r="H423" s="174"/>
      <c r="I423" s="16"/>
      <c r="J423" s="6"/>
      <c r="K423" s="6"/>
      <c r="L423" s="169" t="str">
        <f t="shared" si="35"/>
        <v/>
      </c>
      <c r="M423" s="170">
        <f t="shared" si="37"/>
        <v>0</v>
      </c>
      <c r="N423" s="163"/>
      <c r="O423" s="171" t="str">
        <f t="shared" si="36"/>
        <v/>
      </c>
      <c r="Q423" s="5" t="str">
        <f>IF(H423="","",VLOOKUP(H423,LOCALIZA!B$5:H$501,7))</f>
        <v/>
      </c>
      <c r="R423" s="46" t="str">
        <f t="shared" si="38"/>
        <v/>
      </c>
      <c r="S423" s="168" t="str">
        <f t="shared" si="39"/>
        <v/>
      </c>
    </row>
    <row r="424" spans="1:19" ht="35.1" hidden="1" customHeight="1" x14ac:dyDescent="0.25">
      <c r="A424" s="172"/>
      <c r="B424" s="173"/>
      <c r="C424" s="7"/>
      <c r="D424" s="16"/>
      <c r="E424" s="157"/>
      <c r="F424" s="175" t="str">
        <f>IF(E424="","",VLOOKUP(E424,SOLICITANTE!B$3:K$85,10))</f>
        <v/>
      </c>
      <c r="G424" s="47"/>
      <c r="H424" s="174"/>
      <c r="I424" s="16"/>
      <c r="J424" s="6"/>
      <c r="K424" s="6"/>
      <c r="L424" s="169" t="str">
        <f t="shared" si="35"/>
        <v/>
      </c>
      <c r="M424" s="170">
        <f t="shared" si="37"/>
        <v>0</v>
      </c>
      <c r="N424" s="163"/>
      <c r="O424" s="171" t="str">
        <f t="shared" si="36"/>
        <v/>
      </c>
      <c r="Q424" s="5" t="str">
        <f>IF(H424="","",VLOOKUP(H424,LOCALIZA!B$5:H$501,7))</f>
        <v/>
      </c>
      <c r="R424" s="46" t="str">
        <f t="shared" si="38"/>
        <v/>
      </c>
      <c r="S424" s="168" t="str">
        <f t="shared" si="39"/>
        <v/>
      </c>
    </row>
    <row r="425" spans="1:19" ht="35.1" hidden="1" customHeight="1" x14ac:dyDescent="0.25">
      <c r="A425" s="172"/>
      <c r="B425" s="173"/>
      <c r="C425" s="7"/>
      <c r="D425" s="16"/>
      <c r="E425" s="157"/>
      <c r="F425" s="175" t="str">
        <f>IF(E425="","",VLOOKUP(E425,SOLICITANTE!B$3:K$85,10))</f>
        <v/>
      </c>
      <c r="G425" s="47"/>
      <c r="H425" s="174"/>
      <c r="I425" s="16"/>
      <c r="J425" s="6"/>
      <c r="K425" s="6"/>
      <c r="L425" s="169" t="str">
        <f t="shared" si="35"/>
        <v/>
      </c>
      <c r="M425" s="170">
        <f t="shared" si="37"/>
        <v>0</v>
      </c>
      <c r="N425" s="163"/>
      <c r="O425" s="171" t="str">
        <f t="shared" si="36"/>
        <v/>
      </c>
      <c r="Q425" s="5" t="str">
        <f>IF(H425="","",VLOOKUP(H425,LOCALIZA!B$5:H$501,7))</f>
        <v/>
      </c>
      <c r="R425" s="46" t="str">
        <f t="shared" si="38"/>
        <v/>
      </c>
      <c r="S425" s="168" t="str">
        <f t="shared" si="39"/>
        <v/>
      </c>
    </row>
    <row r="426" spans="1:19" ht="35.1" hidden="1" customHeight="1" x14ac:dyDescent="0.25">
      <c r="A426" s="172"/>
      <c r="B426" s="173"/>
      <c r="C426" s="7"/>
      <c r="D426" s="16"/>
      <c r="E426" s="157"/>
      <c r="F426" s="175" t="str">
        <f>IF(E426="","",VLOOKUP(E426,SOLICITANTE!B$3:K$85,10))</f>
        <v/>
      </c>
      <c r="G426" s="47"/>
      <c r="H426" s="174"/>
      <c r="I426" s="16"/>
      <c r="J426" s="6"/>
      <c r="K426" s="6"/>
      <c r="L426" s="169" t="str">
        <f t="shared" si="35"/>
        <v/>
      </c>
      <c r="M426" s="170">
        <f t="shared" si="37"/>
        <v>0</v>
      </c>
      <c r="N426" s="163"/>
      <c r="O426" s="171" t="str">
        <f t="shared" si="36"/>
        <v/>
      </c>
      <c r="Q426" s="5" t="str">
        <f>IF(H426="","",VLOOKUP(H426,LOCALIZA!B$5:H$501,7))</f>
        <v/>
      </c>
      <c r="R426" s="46" t="str">
        <f t="shared" si="38"/>
        <v/>
      </c>
      <c r="S426" s="168" t="str">
        <f t="shared" si="39"/>
        <v/>
      </c>
    </row>
    <row r="427" spans="1:19" ht="35.1" hidden="1" customHeight="1" x14ac:dyDescent="0.25">
      <c r="A427" s="172"/>
      <c r="B427" s="173"/>
      <c r="C427" s="7"/>
      <c r="D427" s="16"/>
      <c r="E427" s="157"/>
      <c r="F427" s="175" t="str">
        <f>IF(E427="","",VLOOKUP(E427,SOLICITANTE!B$3:K$85,10))</f>
        <v/>
      </c>
      <c r="G427" s="47"/>
      <c r="H427" s="174"/>
      <c r="I427" s="16"/>
      <c r="J427" s="6"/>
      <c r="K427" s="6"/>
      <c r="L427" s="169" t="str">
        <f t="shared" si="35"/>
        <v/>
      </c>
      <c r="M427" s="170">
        <f t="shared" si="37"/>
        <v>0</v>
      </c>
      <c r="N427" s="163"/>
      <c r="O427" s="171" t="str">
        <f t="shared" si="36"/>
        <v/>
      </c>
      <c r="Q427" s="5" t="str">
        <f>IF(H427="","",VLOOKUP(H427,LOCALIZA!B$5:H$501,7))</f>
        <v/>
      </c>
      <c r="R427" s="46" t="str">
        <f t="shared" si="38"/>
        <v/>
      </c>
      <c r="S427" s="168" t="str">
        <f t="shared" si="39"/>
        <v/>
      </c>
    </row>
    <row r="428" spans="1:19" ht="35.1" hidden="1" customHeight="1" x14ac:dyDescent="0.25">
      <c r="A428" s="172"/>
      <c r="B428" s="173"/>
      <c r="C428" s="7"/>
      <c r="D428" s="16"/>
      <c r="E428" s="157"/>
      <c r="F428" s="175" t="str">
        <f>IF(E428="","",VLOOKUP(E428,SOLICITANTE!B$3:K$85,10))</f>
        <v/>
      </c>
      <c r="G428" s="47"/>
      <c r="H428" s="174"/>
      <c r="I428" s="16"/>
      <c r="J428" s="6"/>
      <c r="K428" s="6"/>
      <c r="L428" s="169" t="str">
        <f t="shared" si="35"/>
        <v/>
      </c>
      <c r="M428" s="170">
        <f t="shared" si="37"/>
        <v>0</v>
      </c>
      <c r="N428" s="163"/>
      <c r="O428" s="171" t="str">
        <f t="shared" si="36"/>
        <v/>
      </c>
      <c r="Q428" s="5" t="str">
        <f>IF(H428="","",VLOOKUP(H428,LOCALIZA!B$5:H$501,7))</f>
        <v/>
      </c>
      <c r="R428" s="46" t="str">
        <f t="shared" si="38"/>
        <v/>
      </c>
      <c r="S428" s="168" t="str">
        <f t="shared" si="39"/>
        <v/>
      </c>
    </row>
    <row r="429" spans="1:19" ht="35.1" hidden="1" customHeight="1" x14ac:dyDescent="0.25">
      <c r="A429" s="172"/>
      <c r="B429" s="173"/>
      <c r="C429" s="7"/>
      <c r="D429" s="16"/>
      <c r="E429" s="157"/>
      <c r="F429" s="175" t="str">
        <f>IF(E429="","",VLOOKUP(E429,SOLICITANTE!B$3:K$85,10))</f>
        <v/>
      </c>
      <c r="G429" s="47"/>
      <c r="H429" s="174"/>
      <c r="I429" s="16"/>
      <c r="J429" s="6"/>
      <c r="K429" s="6"/>
      <c r="L429" s="169" t="str">
        <f t="shared" si="35"/>
        <v/>
      </c>
      <c r="M429" s="170">
        <f t="shared" si="37"/>
        <v>0</v>
      </c>
      <c r="N429" s="163"/>
      <c r="O429" s="171" t="str">
        <f t="shared" si="36"/>
        <v/>
      </c>
      <c r="Q429" s="5" t="str">
        <f>IF(H429="","",VLOOKUP(H429,LOCALIZA!B$5:H$501,7))</f>
        <v/>
      </c>
      <c r="R429" s="46" t="str">
        <f t="shared" si="38"/>
        <v/>
      </c>
      <c r="S429" s="168" t="str">
        <f t="shared" si="39"/>
        <v/>
      </c>
    </row>
    <row r="430" spans="1:19" ht="35.1" hidden="1" customHeight="1" x14ac:dyDescent="0.25">
      <c r="A430" s="172"/>
      <c r="B430" s="173"/>
      <c r="C430" s="7"/>
      <c r="D430" s="16"/>
      <c r="E430" s="157"/>
      <c r="F430" s="175" t="str">
        <f>IF(E430="","",VLOOKUP(E430,SOLICITANTE!B$3:K$85,10))</f>
        <v/>
      </c>
      <c r="G430" s="47"/>
      <c r="H430" s="174"/>
      <c r="I430" s="16"/>
      <c r="J430" s="6"/>
      <c r="K430" s="6"/>
      <c r="L430" s="169" t="str">
        <f t="shared" si="35"/>
        <v/>
      </c>
      <c r="M430" s="170">
        <f t="shared" si="37"/>
        <v>0</v>
      </c>
      <c r="N430" s="163"/>
      <c r="O430" s="171" t="str">
        <f t="shared" si="36"/>
        <v/>
      </c>
      <c r="Q430" s="5" t="str">
        <f>IF(H430="","",VLOOKUP(H430,LOCALIZA!B$5:H$501,7))</f>
        <v/>
      </c>
      <c r="R430" s="46" t="str">
        <f t="shared" si="38"/>
        <v/>
      </c>
      <c r="S430" s="168" t="str">
        <f t="shared" si="39"/>
        <v/>
      </c>
    </row>
    <row r="431" spans="1:19" ht="35.1" hidden="1" customHeight="1" x14ac:dyDescent="0.25">
      <c r="A431" s="172"/>
      <c r="B431" s="173"/>
      <c r="C431" s="7"/>
      <c r="D431" s="16"/>
      <c r="E431" s="157"/>
      <c r="F431" s="175" t="str">
        <f>IF(E431="","",VLOOKUP(E431,SOLICITANTE!B$3:K$85,10))</f>
        <v/>
      </c>
      <c r="G431" s="47"/>
      <c r="H431" s="174"/>
      <c r="I431" s="16"/>
      <c r="J431" s="6"/>
      <c r="K431" s="6"/>
      <c r="L431" s="169" t="str">
        <f t="shared" si="35"/>
        <v/>
      </c>
      <c r="M431" s="170">
        <f t="shared" si="37"/>
        <v>0</v>
      </c>
      <c r="N431" s="163"/>
      <c r="O431" s="171" t="str">
        <f t="shared" si="36"/>
        <v/>
      </c>
      <c r="Q431" s="5" t="str">
        <f>IF(H431="","",VLOOKUP(H431,LOCALIZA!B$5:H$501,7))</f>
        <v/>
      </c>
      <c r="R431" s="46" t="str">
        <f t="shared" si="38"/>
        <v/>
      </c>
      <c r="S431" s="168" t="str">
        <f t="shared" si="39"/>
        <v/>
      </c>
    </row>
    <row r="432" spans="1:19" ht="35.1" hidden="1" customHeight="1" x14ac:dyDescent="0.25">
      <c r="A432" s="172"/>
      <c r="B432" s="173"/>
      <c r="C432" s="7"/>
      <c r="D432" s="16"/>
      <c r="E432" s="157"/>
      <c r="F432" s="175" t="str">
        <f>IF(E432="","",VLOOKUP(E432,SOLICITANTE!B$3:K$85,10))</f>
        <v/>
      </c>
      <c r="G432" s="47"/>
      <c r="H432" s="174"/>
      <c r="I432" s="16"/>
      <c r="J432" s="6"/>
      <c r="K432" s="6"/>
      <c r="L432" s="169" t="str">
        <f t="shared" si="35"/>
        <v/>
      </c>
      <c r="M432" s="170">
        <f t="shared" si="37"/>
        <v>0</v>
      </c>
      <c r="N432" s="163"/>
      <c r="O432" s="171" t="str">
        <f t="shared" si="36"/>
        <v/>
      </c>
      <c r="Q432" s="5" t="str">
        <f>IF(H432="","",VLOOKUP(H432,LOCALIZA!B$5:H$501,7))</f>
        <v/>
      </c>
      <c r="R432" s="46" t="str">
        <f t="shared" si="38"/>
        <v/>
      </c>
      <c r="S432" s="168" t="str">
        <f t="shared" si="39"/>
        <v/>
      </c>
    </row>
    <row r="433" spans="1:19" ht="35.1" hidden="1" customHeight="1" x14ac:dyDescent="0.25">
      <c r="A433" s="172"/>
      <c r="B433" s="173"/>
      <c r="C433" s="7"/>
      <c r="D433" s="16"/>
      <c r="E433" s="157"/>
      <c r="F433" s="175" t="str">
        <f>IF(E433="","",VLOOKUP(E433,SOLICITANTE!B$3:K$85,10))</f>
        <v/>
      </c>
      <c r="G433" s="47"/>
      <c r="H433" s="174"/>
      <c r="I433" s="16"/>
      <c r="J433" s="6"/>
      <c r="K433" s="6"/>
      <c r="L433" s="169" t="str">
        <f t="shared" si="35"/>
        <v/>
      </c>
      <c r="M433" s="170">
        <f t="shared" si="37"/>
        <v>0</v>
      </c>
      <c r="N433" s="163"/>
      <c r="O433" s="171" t="str">
        <f t="shared" si="36"/>
        <v/>
      </c>
      <c r="Q433" s="5" t="str">
        <f>IF(H433="","",VLOOKUP(H433,LOCALIZA!B$5:H$501,7))</f>
        <v/>
      </c>
      <c r="R433" s="46" t="str">
        <f t="shared" si="38"/>
        <v/>
      </c>
      <c r="S433" s="168" t="str">
        <f t="shared" si="39"/>
        <v/>
      </c>
    </row>
    <row r="434" spans="1:19" ht="35.1" hidden="1" customHeight="1" x14ac:dyDescent="0.25">
      <c r="A434" s="172"/>
      <c r="B434" s="173"/>
      <c r="C434" s="7"/>
      <c r="D434" s="16"/>
      <c r="E434" s="157"/>
      <c r="F434" s="175" t="str">
        <f>IF(E434="","",VLOOKUP(E434,SOLICITANTE!B$3:K$85,10))</f>
        <v/>
      </c>
      <c r="G434" s="47"/>
      <c r="H434" s="174"/>
      <c r="I434" s="16"/>
      <c r="J434" s="6"/>
      <c r="K434" s="6"/>
      <c r="L434" s="169" t="str">
        <f t="shared" si="35"/>
        <v/>
      </c>
      <c r="M434" s="170">
        <f t="shared" si="37"/>
        <v>0</v>
      </c>
      <c r="N434" s="163"/>
      <c r="O434" s="171" t="str">
        <f t="shared" si="36"/>
        <v/>
      </c>
      <c r="Q434" s="5" t="str">
        <f>IF(H434="","",VLOOKUP(H434,LOCALIZA!B$5:H$501,7))</f>
        <v/>
      </c>
      <c r="R434" s="46" t="str">
        <f t="shared" si="38"/>
        <v/>
      </c>
      <c r="S434" s="168" t="str">
        <f t="shared" si="39"/>
        <v/>
      </c>
    </row>
    <row r="435" spans="1:19" ht="35.1" hidden="1" customHeight="1" x14ac:dyDescent="0.25">
      <c r="A435" s="172"/>
      <c r="B435" s="173"/>
      <c r="C435" s="7"/>
      <c r="D435" s="16"/>
      <c r="E435" s="157"/>
      <c r="F435" s="175" t="str">
        <f>IF(E435="","",VLOOKUP(E435,SOLICITANTE!B$3:K$85,10))</f>
        <v/>
      </c>
      <c r="G435" s="47"/>
      <c r="H435" s="174"/>
      <c r="I435" s="16"/>
      <c r="J435" s="6"/>
      <c r="K435" s="6"/>
      <c r="L435" s="169" t="str">
        <f t="shared" si="35"/>
        <v/>
      </c>
      <c r="M435" s="170">
        <f t="shared" si="37"/>
        <v>0</v>
      </c>
      <c r="N435" s="163"/>
      <c r="O435" s="171" t="str">
        <f t="shared" si="36"/>
        <v/>
      </c>
      <c r="Q435" s="5" t="str">
        <f>IF(H435="","",VLOOKUP(H435,LOCALIZA!B$5:H$501,7))</f>
        <v/>
      </c>
      <c r="R435" s="46" t="str">
        <f t="shared" si="38"/>
        <v/>
      </c>
      <c r="S435" s="168" t="str">
        <f t="shared" si="39"/>
        <v/>
      </c>
    </row>
    <row r="436" spans="1:19" ht="35.1" hidden="1" customHeight="1" x14ac:dyDescent="0.25">
      <c r="A436" s="172"/>
      <c r="B436" s="173"/>
      <c r="C436" s="7"/>
      <c r="D436" s="16"/>
      <c r="E436" s="157"/>
      <c r="F436" s="175" t="str">
        <f>IF(E436="","",VLOOKUP(E436,SOLICITANTE!B$3:K$85,10))</f>
        <v/>
      </c>
      <c r="G436" s="47"/>
      <c r="H436" s="174"/>
      <c r="I436" s="16"/>
      <c r="J436" s="6"/>
      <c r="K436" s="6"/>
      <c r="L436" s="169" t="str">
        <f t="shared" si="35"/>
        <v/>
      </c>
      <c r="M436" s="170">
        <f t="shared" si="37"/>
        <v>0</v>
      </c>
      <c r="N436" s="163"/>
      <c r="O436" s="171" t="str">
        <f t="shared" si="36"/>
        <v/>
      </c>
      <c r="Q436" s="5" t="str">
        <f>IF(H436="","",VLOOKUP(H436,LOCALIZA!B$5:H$501,7))</f>
        <v/>
      </c>
      <c r="R436" s="46" t="str">
        <f t="shared" si="38"/>
        <v/>
      </c>
      <c r="S436" s="168" t="str">
        <f t="shared" si="39"/>
        <v/>
      </c>
    </row>
    <row r="437" spans="1:19" ht="35.1" hidden="1" customHeight="1" x14ac:dyDescent="0.25">
      <c r="A437" s="172"/>
      <c r="B437" s="173"/>
      <c r="C437" s="7"/>
      <c r="D437" s="16"/>
      <c r="E437" s="157"/>
      <c r="F437" s="175" t="str">
        <f>IF(E437="","",VLOOKUP(E437,SOLICITANTE!B$3:K$85,10))</f>
        <v/>
      </c>
      <c r="G437" s="47"/>
      <c r="H437" s="174"/>
      <c r="I437" s="16"/>
      <c r="J437" s="6"/>
      <c r="K437" s="6"/>
      <c r="L437" s="169" t="str">
        <f t="shared" si="35"/>
        <v/>
      </c>
      <c r="M437" s="170">
        <f t="shared" si="37"/>
        <v>0</v>
      </c>
      <c r="N437" s="163"/>
      <c r="O437" s="171" t="str">
        <f t="shared" si="36"/>
        <v/>
      </c>
      <c r="Q437" s="5" t="str">
        <f>IF(H437="","",VLOOKUP(H437,LOCALIZA!B$5:H$501,7))</f>
        <v/>
      </c>
      <c r="R437" s="46" t="str">
        <f t="shared" si="38"/>
        <v/>
      </c>
      <c r="S437" s="168" t="str">
        <f t="shared" si="39"/>
        <v/>
      </c>
    </row>
    <row r="438" spans="1:19" ht="35.1" hidden="1" customHeight="1" x14ac:dyDescent="0.25">
      <c r="A438" s="172"/>
      <c r="B438" s="173"/>
      <c r="C438" s="7"/>
      <c r="D438" s="16"/>
      <c r="E438" s="157"/>
      <c r="F438" s="175" t="str">
        <f>IF(E438="","",VLOOKUP(E438,SOLICITANTE!B$3:K$85,10))</f>
        <v/>
      </c>
      <c r="G438" s="47"/>
      <c r="H438" s="174"/>
      <c r="I438" s="16"/>
      <c r="J438" s="6"/>
      <c r="K438" s="6"/>
      <c r="L438" s="169" t="str">
        <f t="shared" si="35"/>
        <v/>
      </c>
      <c r="M438" s="170">
        <f t="shared" si="37"/>
        <v>0</v>
      </c>
      <c r="N438" s="163"/>
      <c r="O438" s="171" t="str">
        <f t="shared" si="36"/>
        <v/>
      </c>
      <c r="Q438" s="5" t="str">
        <f>IF(H438="","",VLOOKUP(H438,LOCALIZA!B$5:H$501,7))</f>
        <v/>
      </c>
      <c r="R438" s="46" t="str">
        <f t="shared" si="38"/>
        <v/>
      </c>
      <c r="S438" s="168" t="str">
        <f t="shared" si="39"/>
        <v/>
      </c>
    </row>
    <row r="439" spans="1:19" ht="35.1" hidden="1" customHeight="1" x14ac:dyDescent="0.25">
      <c r="A439" s="172"/>
      <c r="B439" s="173"/>
      <c r="C439" s="7"/>
      <c r="D439" s="16"/>
      <c r="E439" s="157"/>
      <c r="F439" s="175" t="str">
        <f>IF(E439="","",VLOOKUP(E439,SOLICITANTE!B$3:K$85,10))</f>
        <v/>
      </c>
      <c r="G439" s="47"/>
      <c r="H439" s="174"/>
      <c r="I439" s="16"/>
      <c r="J439" s="6"/>
      <c r="K439" s="6"/>
      <c r="L439" s="169" t="str">
        <f t="shared" si="35"/>
        <v/>
      </c>
      <c r="M439" s="170">
        <f t="shared" si="37"/>
        <v>0</v>
      </c>
      <c r="N439" s="163"/>
      <c r="O439" s="171" t="str">
        <f t="shared" si="36"/>
        <v/>
      </c>
      <c r="Q439" s="5" t="str">
        <f>IF(H439="","",VLOOKUP(H439,LOCALIZA!B$5:H$501,7))</f>
        <v/>
      </c>
      <c r="R439" s="46" t="str">
        <f t="shared" si="38"/>
        <v/>
      </c>
      <c r="S439" s="168" t="str">
        <f t="shared" si="39"/>
        <v/>
      </c>
    </row>
    <row r="440" spans="1:19" ht="35.1" hidden="1" customHeight="1" x14ac:dyDescent="0.25">
      <c r="A440" s="172"/>
      <c r="B440" s="173"/>
      <c r="C440" s="7"/>
      <c r="D440" s="16"/>
      <c r="E440" s="157"/>
      <c r="F440" s="175" t="str">
        <f>IF(E440="","",VLOOKUP(E440,SOLICITANTE!B$3:K$85,10))</f>
        <v/>
      </c>
      <c r="G440" s="47"/>
      <c r="H440" s="174"/>
      <c r="I440" s="16"/>
      <c r="J440" s="6"/>
      <c r="K440" s="6"/>
      <c r="L440" s="169" t="str">
        <f t="shared" si="35"/>
        <v/>
      </c>
      <c r="M440" s="170">
        <f t="shared" si="37"/>
        <v>0</v>
      </c>
      <c r="N440" s="163"/>
      <c r="O440" s="171" t="str">
        <f t="shared" si="36"/>
        <v/>
      </c>
      <c r="Q440" s="5" t="str">
        <f>IF(H440="","",VLOOKUP(H440,LOCALIZA!B$5:H$501,7))</f>
        <v/>
      </c>
      <c r="R440" s="46" t="str">
        <f t="shared" si="38"/>
        <v/>
      </c>
      <c r="S440" s="168" t="str">
        <f t="shared" si="39"/>
        <v/>
      </c>
    </row>
    <row r="441" spans="1:19" ht="35.1" hidden="1" customHeight="1" x14ac:dyDescent="0.25">
      <c r="A441" s="172"/>
      <c r="B441" s="173"/>
      <c r="C441" s="7"/>
      <c r="D441" s="16"/>
      <c r="E441" s="157"/>
      <c r="F441" s="175" t="str">
        <f>IF(E441="","",VLOOKUP(E441,SOLICITANTE!B$3:K$85,10))</f>
        <v/>
      </c>
      <c r="G441" s="47"/>
      <c r="H441" s="174"/>
      <c r="I441" s="16"/>
      <c r="J441" s="6"/>
      <c r="K441" s="6"/>
      <c r="L441" s="169" t="str">
        <f t="shared" si="35"/>
        <v/>
      </c>
      <c r="M441" s="170">
        <f t="shared" si="37"/>
        <v>0</v>
      </c>
      <c r="N441" s="163"/>
      <c r="O441" s="171" t="str">
        <f t="shared" si="36"/>
        <v/>
      </c>
      <c r="Q441" s="5" t="str">
        <f>IF(H441="","",VLOOKUP(H441,LOCALIZA!B$5:H$501,7))</f>
        <v/>
      </c>
      <c r="R441" s="46" t="str">
        <f t="shared" si="38"/>
        <v/>
      </c>
      <c r="S441" s="168" t="str">
        <f t="shared" si="39"/>
        <v/>
      </c>
    </row>
    <row r="442" spans="1:19" ht="35.1" hidden="1" customHeight="1" x14ac:dyDescent="0.25">
      <c r="A442" s="172"/>
      <c r="B442" s="173"/>
      <c r="C442" s="7"/>
      <c r="D442" s="16"/>
      <c r="E442" s="157"/>
      <c r="F442" s="175" t="str">
        <f>IF(E442="","",VLOOKUP(E442,SOLICITANTE!B$3:K$85,10))</f>
        <v/>
      </c>
      <c r="G442" s="47"/>
      <c r="H442" s="174"/>
      <c r="I442" s="16"/>
      <c r="J442" s="6"/>
      <c r="K442" s="6"/>
      <c r="L442" s="169" t="str">
        <f t="shared" si="35"/>
        <v/>
      </c>
      <c r="M442" s="170">
        <f t="shared" si="37"/>
        <v>0</v>
      </c>
      <c r="N442" s="163"/>
      <c r="O442" s="171" t="str">
        <f t="shared" si="36"/>
        <v/>
      </c>
      <c r="Q442" s="5" t="str">
        <f>IF(H442="","",VLOOKUP(H442,LOCALIZA!B$5:H$501,7))</f>
        <v/>
      </c>
      <c r="R442" s="46" t="str">
        <f t="shared" si="38"/>
        <v/>
      </c>
      <c r="S442" s="168" t="str">
        <f t="shared" si="39"/>
        <v/>
      </c>
    </row>
    <row r="443" spans="1:19" ht="35.1" hidden="1" customHeight="1" x14ac:dyDescent="0.25">
      <c r="A443" s="172"/>
      <c r="B443" s="173"/>
      <c r="C443" s="7"/>
      <c r="D443" s="16"/>
      <c r="E443" s="157"/>
      <c r="F443" s="175" t="str">
        <f>IF(E443="","",VLOOKUP(E443,SOLICITANTE!B$3:K$85,10))</f>
        <v/>
      </c>
      <c r="G443" s="47"/>
      <c r="H443" s="174"/>
      <c r="I443" s="16"/>
      <c r="J443" s="6"/>
      <c r="K443" s="6"/>
      <c r="L443" s="169" t="str">
        <f t="shared" si="35"/>
        <v/>
      </c>
      <c r="M443" s="170">
        <f t="shared" si="37"/>
        <v>0</v>
      </c>
      <c r="N443" s="163"/>
      <c r="O443" s="171" t="str">
        <f t="shared" si="36"/>
        <v/>
      </c>
      <c r="Q443" s="5" t="str">
        <f>IF(H443="","",VLOOKUP(H443,LOCALIZA!B$5:H$501,7))</f>
        <v/>
      </c>
      <c r="R443" s="46" t="str">
        <f t="shared" si="38"/>
        <v/>
      </c>
      <c r="S443" s="168" t="str">
        <f t="shared" si="39"/>
        <v/>
      </c>
    </row>
    <row r="444" spans="1:19" ht="35.1" hidden="1" customHeight="1" x14ac:dyDescent="0.25">
      <c r="A444" s="172"/>
      <c r="B444" s="173"/>
      <c r="C444" s="7"/>
      <c r="D444" s="16"/>
      <c r="E444" s="157"/>
      <c r="F444" s="175" t="str">
        <f>IF(E444="","",VLOOKUP(E444,SOLICITANTE!B$3:K$85,10))</f>
        <v/>
      </c>
      <c r="G444" s="47"/>
      <c r="H444" s="174"/>
      <c r="I444" s="16"/>
      <c r="J444" s="6"/>
      <c r="K444" s="6"/>
      <c r="L444" s="169" t="str">
        <f t="shared" si="35"/>
        <v/>
      </c>
      <c r="M444" s="170">
        <f t="shared" si="37"/>
        <v>0</v>
      </c>
      <c r="N444" s="163"/>
      <c r="O444" s="171" t="str">
        <f t="shared" si="36"/>
        <v/>
      </c>
      <c r="Q444" s="5" t="str">
        <f>IF(H444="","",VLOOKUP(H444,LOCALIZA!B$5:H$501,7))</f>
        <v/>
      </c>
      <c r="R444" s="46" t="str">
        <f t="shared" si="38"/>
        <v/>
      </c>
      <c r="S444" s="168" t="str">
        <f t="shared" si="39"/>
        <v/>
      </c>
    </row>
    <row r="445" spans="1:19" ht="35.1" hidden="1" customHeight="1" x14ac:dyDescent="0.25">
      <c r="A445" s="172"/>
      <c r="B445" s="173"/>
      <c r="C445" s="7"/>
      <c r="D445" s="16"/>
      <c r="E445" s="157"/>
      <c r="F445" s="175" t="str">
        <f>IF(E445="","",VLOOKUP(E445,SOLICITANTE!B$3:K$85,10))</f>
        <v/>
      </c>
      <c r="G445" s="47"/>
      <c r="H445" s="174"/>
      <c r="I445" s="16"/>
      <c r="J445" s="6"/>
      <c r="K445" s="6"/>
      <c r="L445" s="169" t="str">
        <f t="shared" si="35"/>
        <v/>
      </c>
      <c r="M445" s="170">
        <f t="shared" si="37"/>
        <v>0</v>
      </c>
      <c r="N445" s="163"/>
      <c r="O445" s="171" t="str">
        <f t="shared" si="36"/>
        <v/>
      </c>
      <c r="Q445" s="5" t="str">
        <f>IF(H445="","",VLOOKUP(H445,LOCALIZA!B$5:H$501,7))</f>
        <v/>
      </c>
      <c r="R445" s="46" t="str">
        <f t="shared" si="38"/>
        <v/>
      </c>
      <c r="S445" s="168" t="str">
        <f t="shared" si="39"/>
        <v/>
      </c>
    </row>
    <row r="446" spans="1:19" ht="35.1" hidden="1" customHeight="1" x14ac:dyDescent="0.25">
      <c r="A446" s="172"/>
      <c r="B446" s="173"/>
      <c r="C446" s="7"/>
      <c r="D446" s="16"/>
      <c r="E446" s="157"/>
      <c r="F446" s="175" t="str">
        <f>IF(E446="","",VLOOKUP(E446,SOLICITANTE!B$3:K$85,10))</f>
        <v/>
      </c>
      <c r="G446" s="47"/>
      <c r="H446" s="174"/>
      <c r="I446" s="16"/>
      <c r="J446" s="6"/>
      <c r="K446" s="6"/>
      <c r="L446" s="169" t="str">
        <f t="shared" si="35"/>
        <v/>
      </c>
      <c r="M446" s="170">
        <f t="shared" si="37"/>
        <v>0</v>
      </c>
      <c r="N446" s="163"/>
      <c r="O446" s="171" t="str">
        <f t="shared" si="36"/>
        <v/>
      </c>
      <c r="Q446" s="5" t="str">
        <f>IF(H446="","",VLOOKUP(H446,LOCALIZA!B$5:H$501,7))</f>
        <v/>
      </c>
      <c r="R446" s="46" t="str">
        <f t="shared" si="38"/>
        <v/>
      </c>
      <c r="S446" s="168" t="str">
        <f t="shared" si="39"/>
        <v/>
      </c>
    </row>
    <row r="447" spans="1:19" ht="35.1" hidden="1" customHeight="1" x14ac:dyDescent="0.25">
      <c r="A447" s="172"/>
      <c r="B447" s="173"/>
      <c r="C447" s="7"/>
      <c r="D447" s="16"/>
      <c r="E447" s="157"/>
      <c r="F447" s="175" t="str">
        <f>IF(E447="","",VLOOKUP(E447,SOLICITANTE!B$3:K$85,10))</f>
        <v/>
      </c>
      <c r="G447" s="47"/>
      <c r="H447" s="174"/>
      <c r="I447" s="16"/>
      <c r="J447" s="6"/>
      <c r="K447" s="6"/>
      <c r="L447" s="169" t="str">
        <f t="shared" si="35"/>
        <v/>
      </c>
      <c r="M447" s="170">
        <f t="shared" si="37"/>
        <v>0</v>
      </c>
      <c r="N447" s="163"/>
      <c r="O447" s="171" t="str">
        <f t="shared" si="36"/>
        <v/>
      </c>
      <c r="Q447" s="5" t="str">
        <f>IF(H447="","",VLOOKUP(H447,LOCALIZA!B$5:H$501,7))</f>
        <v/>
      </c>
      <c r="R447" s="46" t="str">
        <f t="shared" si="38"/>
        <v/>
      </c>
      <c r="S447" s="168" t="str">
        <f t="shared" si="39"/>
        <v/>
      </c>
    </row>
    <row r="448" spans="1:19" ht="35.1" hidden="1" customHeight="1" x14ac:dyDescent="0.25">
      <c r="A448" s="172"/>
      <c r="B448" s="173"/>
      <c r="C448" s="7"/>
      <c r="D448" s="16"/>
      <c r="E448" s="157"/>
      <c r="F448" s="175" t="str">
        <f>IF(E448="","",VLOOKUP(E448,SOLICITANTE!B$3:K$85,10))</f>
        <v/>
      </c>
      <c r="G448" s="47"/>
      <c r="H448" s="174"/>
      <c r="I448" s="16"/>
      <c r="J448" s="6"/>
      <c r="K448" s="6"/>
      <c r="L448" s="169" t="str">
        <f t="shared" si="35"/>
        <v/>
      </c>
      <c r="M448" s="170">
        <f t="shared" si="37"/>
        <v>0</v>
      </c>
      <c r="N448" s="163"/>
      <c r="O448" s="171" t="str">
        <f t="shared" si="36"/>
        <v/>
      </c>
      <c r="Q448" s="5" t="str">
        <f>IF(H448="","",VLOOKUP(H448,LOCALIZA!B$5:H$501,7))</f>
        <v/>
      </c>
      <c r="R448" s="46" t="str">
        <f t="shared" si="38"/>
        <v/>
      </c>
      <c r="S448" s="168" t="str">
        <f t="shared" si="39"/>
        <v/>
      </c>
    </row>
    <row r="449" spans="1:19" ht="35.1" hidden="1" customHeight="1" x14ac:dyDescent="0.25">
      <c r="A449" s="172"/>
      <c r="B449" s="173"/>
      <c r="C449" s="7"/>
      <c r="D449" s="16"/>
      <c r="E449" s="157"/>
      <c r="F449" s="175" t="str">
        <f>IF(E449="","",VLOOKUP(E449,SOLICITANTE!B$3:K$85,10))</f>
        <v/>
      </c>
      <c r="G449" s="47"/>
      <c r="H449" s="174"/>
      <c r="I449" s="16"/>
      <c r="J449" s="6"/>
      <c r="K449" s="6"/>
      <c r="L449" s="169" t="str">
        <f t="shared" si="35"/>
        <v/>
      </c>
      <c r="M449" s="170">
        <f t="shared" si="37"/>
        <v>0</v>
      </c>
      <c r="N449" s="163"/>
      <c r="O449" s="171" t="str">
        <f t="shared" si="36"/>
        <v/>
      </c>
      <c r="Q449" s="5" t="str">
        <f>IF(H449="","",VLOOKUP(H449,LOCALIZA!B$5:H$501,7))</f>
        <v/>
      </c>
      <c r="R449" s="46" t="str">
        <f t="shared" si="38"/>
        <v/>
      </c>
      <c r="S449" s="168" t="str">
        <f t="shared" si="39"/>
        <v/>
      </c>
    </row>
    <row r="450" spans="1:19" ht="35.1" hidden="1" customHeight="1" x14ac:dyDescent="0.25">
      <c r="A450" s="172"/>
      <c r="B450" s="173"/>
      <c r="C450" s="7"/>
      <c r="D450" s="16"/>
      <c r="E450" s="157"/>
      <c r="F450" s="175" t="str">
        <f>IF(E450="","",VLOOKUP(E450,SOLICITANTE!B$3:K$85,10))</f>
        <v/>
      </c>
      <c r="G450" s="47"/>
      <c r="H450" s="174"/>
      <c r="I450" s="16"/>
      <c r="J450" s="6"/>
      <c r="K450" s="6"/>
      <c r="L450" s="169" t="str">
        <f t="shared" si="35"/>
        <v/>
      </c>
      <c r="M450" s="170">
        <f t="shared" si="37"/>
        <v>0</v>
      </c>
      <c r="N450" s="163"/>
      <c r="O450" s="171" t="str">
        <f t="shared" si="36"/>
        <v/>
      </c>
      <c r="Q450" s="5" t="str">
        <f>IF(H450="","",VLOOKUP(H450,LOCALIZA!B$5:H$501,7))</f>
        <v/>
      </c>
      <c r="R450" s="46" t="str">
        <f t="shared" si="38"/>
        <v/>
      </c>
      <c r="S450" s="168" t="str">
        <f t="shared" si="39"/>
        <v/>
      </c>
    </row>
    <row r="451" spans="1:19" ht="35.1" hidden="1" customHeight="1" x14ac:dyDescent="0.25">
      <c r="A451" s="172"/>
      <c r="B451" s="173"/>
      <c r="C451" s="7"/>
      <c r="D451" s="16"/>
      <c r="E451" s="157"/>
      <c r="F451" s="175" t="str">
        <f>IF(E451="","",VLOOKUP(E451,SOLICITANTE!B$3:K$85,10))</f>
        <v/>
      </c>
      <c r="G451" s="47"/>
      <c r="H451" s="174"/>
      <c r="I451" s="16"/>
      <c r="J451" s="6"/>
      <c r="K451" s="6"/>
      <c r="L451" s="169" t="str">
        <f t="shared" si="35"/>
        <v/>
      </c>
      <c r="M451" s="170">
        <f t="shared" si="37"/>
        <v>0</v>
      </c>
      <c r="N451" s="163"/>
      <c r="O451" s="171" t="str">
        <f t="shared" si="36"/>
        <v/>
      </c>
      <c r="Q451" s="5" t="str">
        <f>IF(H451="","",VLOOKUP(H451,LOCALIZA!B$5:H$501,7))</f>
        <v/>
      </c>
      <c r="R451" s="46" t="str">
        <f t="shared" si="38"/>
        <v/>
      </c>
      <c r="S451" s="168" t="str">
        <f t="shared" si="39"/>
        <v/>
      </c>
    </row>
    <row r="452" spans="1:19" ht="35.1" hidden="1" customHeight="1" x14ac:dyDescent="0.25">
      <c r="A452" s="172"/>
      <c r="B452" s="173"/>
      <c r="C452" s="7"/>
      <c r="D452" s="16"/>
      <c r="E452" s="157"/>
      <c r="F452" s="175" t="str">
        <f>IF(E452="","",VLOOKUP(E452,SOLICITANTE!B$3:K$85,10))</f>
        <v/>
      </c>
      <c r="G452" s="47"/>
      <c r="H452" s="174"/>
      <c r="I452" s="16"/>
      <c r="J452" s="6"/>
      <c r="K452" s="6"/>
      <c r="L452" s="169" t="str">
        <f t="shared" si="35"/>
        <v/>
      </c>
      <c r="M452" s="170">
        <f t="shared" si="37"/>
        <v>0</v>
      </c>
      <c r="N452" s="163"/>
      <c r="O452" s="171" t="str">
        <f t="shared" si="36"/>
        <v/>
      </c>
      <c r="Q452" s="5" t="str">
        <f>IF(H452="","",VLOOKUP(H452,LOCALIZA!B$5:H$501,7))</f>
        <v/>
      </c>
      <c r="R452" s="46" t="str">
        <f t="shared" si="38"/>
        <v/>
      </c>
      <c r="S452" s="168" t="str">
        <f t="shared" si="39"/>
        <v/>
      </c>
    </row>
    <row r="453" spans="1:19" ht="35.1" hidden="1" customHeight="1" x14ac:dyDescent="0.25">
      <c r="A453" s="172"/>
      <c r="B453" s="173"/>
      <c r="C453" s="7"/>
      <c r="D453" s="16"/>
      <c r="E453" s="157"/>
      <c r="F453" s="175" t="str">
        <f>IF(E453="","",VLOOKUP(E453,SOLICITANTE!B$3:K$85,10))</f>
        <v/>
      </c>
      <c r="G453" s="47"/>
      <c r="H453" s="174"/>
      <c r="I453" s="16"/>
      <c r="J453" s="6"/>
      <c r="K453" s="6"/>
      <c r="L453" s="169" t="str">
        <f t="shared" si="35"/>
        <v/>
      </c>
      <c r="M453" s="170">
        <f t="shared" si="37"/>
        <v>0</v>
      </c>
      <c r="N453" s="163"/>
      <c r="O453" s="171" t="str">
        <f t="shared" si="36"/>
        <v/>
      </c>
      <c r="Q453" s="5" t="str">
        <f>IF(H453="","",VLOOKUP(H453,LOCALIZA!B$5:H$501,7))</f>
        <v/>
      </c>
      <c r="R453" s="46" t="str">
        <f t="shared" si="38"/>
        <v/>
      </c>
      <c r="S453" s="168" t="str">
        <f t="shared" si="39"/>
        <v/>
      </c>
    </row>
    <row r="454" spans="1:19" ht="35.1" hidden="1" customHeight="1" x14ac:dyDescent="0.25">
      <c r="A454" s="172"/>
      <c r="B454" s="173"/>
      <c r="C454" s="7"/>
      <c r="D454" s="16"/>
      <c r="E454" s="157"/>
      <c r="F454" s="175" t="str">
        <f>IF(E454="","",VLOOKUP(E454,SOLICITANTE!B$3:K$85,10))</f>
        <v/>
      </c>
      <c r="G454" s="47"/>
      <c r="H454" s="174"/>
      <c r="I454" s="16"/>
      <c r="J454" s="6"/>
      <c r="K454" s="6"/>
      <c r="L454" s="169" t="str">
        <f t="shared" si="35"/>
        <v/>
      </c>
      <c r="M454" s="170">
        <f t="shared" si="37"/>
        <v>0</v>
      </c>
      <c r="N454" s="163"/>
      <c r="O454" s="171" t="str">
        <f t="shared" si="36"/>
        <v/>
      </c>
      <c r="Q454" s="5" t="str">
        <f>IF(H454="","",VLOOKUP(H454,LOCALIZA!B$5:H$501,7))</f>
        <v/>
      </c>
      <c r="R454" s="46" t="str">
        <f t="shared" si="38"/>
        <v/>
      </c>
      <c r="S454" s="168" t="str">
        <f t="shared" si="39"/>
        <v/>
      </c>
    </row>
    <row r="455" spans="1:19" ht="35.1" hidden="1" customHeight="1" x14ac:dyDescent="0.25">
      <c r="A455" s="172"/>
      <c r="B455" s="173"/>
      <c r="C455" s="7"/>
      <c r="D455" s="16"/>
      <c r="E455" s="157"/>
      <c r="F455" s="175" t="str">
        <f>IF(E455="","",VLOOKUP(E455,SOLICITANTE!B$3:K$85,10))</f>
        <v/>
      </c>
      <c r="G455" s="47"/>
      <c r="H455" s="174"/>
      <c r="I455" s="16"/>
      <c r="J455" s="6"/>
      <c r="K455" s="6"/>
      <c r="L455" s="169" t="str">
        <f t="shared" si="35"/>
        <v/>
      </c>
      <c r="M455" s="170">
        <f t="shared" si="37"/>
        <v>0</v>
      </c>
      <c r="N455" s="163"/>
      <c r="O455" s="171" t="str">
        <f t="shared" si="36"/>
        <v/>
      </c>
      <c r="Q455" s="5" t="str">
        <f>IF(H455="","",VLOOKUP(H455,LOCALIZA!B$5:H$501,7))</f>
        <v/>
      </c>
      <c r="R455" s="46" t="str">
        <f t="shared" si="38"/>
        <v/>
      </c>
      <c r="S455" s="168" t="str">
        <f t="shared" si="39"/>
        <v/>
      </c>
    </row>
    <row r="456" spans="1:19" ht="35.1" hidden="1" customHeight="1" x14ac:dyDescent="0.25">
      <c r="A456" s="172"/>
      <c r="B456" s="173"/>
      <c r="C456" s="7"/>
      <c r="D456" s="16"/>
      <c r="E456" s="157"/>
      <c r="F456" s="175" t="str">
        <f>IF(E456="","",VLOOKUP(E456,SOLICITANTE!B$3:K$85,10))</f>
        <v/>
      </c>
      <c r="G456" s="47"/>
      <c r="H456" s="174"/>
      <c r="I456" s="16"/>
      <c r="J456" s="6"/>
      <c r="K456" s="6"/>
      <c r="L456" s="169" t="str">
        <f t="shared" si="35"/>
        <v/>
      </c>
      <c r="M456" s="170">
        <f t="shared" si="37"/>
        <v>0</v>
      </c>
      <c r="N456" s="163"/>
      <c r="O456" s="171" t="str">
        <f t="shared" si="36"/>
        <v/>
      </c>
      <c r="Q456" s="5" t="str">
        <f>IF(H456="","",VLOOKUP(H456,LOCALIZA!B$5:H$501,7))</f>
        <v/>
      </c>
      <c r="R456" s="46" t="str">
        <f t="shared" si="38"/>
        <v/>
      </c>
      <c r="S456" s="168" t="str">
        <f t="shared" si="39"/>
        <v/>
      </c>
    </row>
    <row r="457" spans="1:19" ht="35.1" hidden="1" customHeight="1" x14ac:dyDescent="0.25">
      <c r="A457" s="172"/>
      <c r="B457" s="173"/>
      <c r="C457" s="7"/>
      <c r="D457" s="16"/>
      <c r="E457" s="157"/>
      <c r="F457" s="175" t="str">
        <f>IF(E457="","",VLOOKUP(E457,SOLICITANTE!B$3:K$85,10))</f>
        <v/>
      </c>
      <c r="G457" s="47"/>
      <c r="H457" s="174"/>
      <c r="I457" s="16"/>
      <c r="J457" s="6"/>
      <c r="K457" s="6"/>
      <c r="L457" s="169" t="str">
        <f t="shared" si="35"/>
        <v/>
      </c>
      <c r="M457" s="170">
        <f t="shared" si="37"/>
        <v>0</v>
      </c>
      <c r="N457" s="163"/>
      <c r="O457" s="171" t="str">
        <f t="shared" si="36"/>
        <v/>
      </c>
      <c r="Q457" s="5" t="str">
        <f>IF(H457="","",VLOOKUP(H457,LOCALIZA!B$5:H$501,7))</f>
        <v/>
      </c>
      <c r="R457" s="46" t="str">
        <f t="shared" si="38"/>
        <v/>
      </c>
      <c r="S457" s="168" t="str">
        <f t="shared" si="39"/>
        <v/>
      </c>
    </row>
    <row r="458" spans="1:19" ht="35.1" hidden="1" customHeight="1" x14ac:dyDescent="0.25">
      <c r="A458" s="172"/>
      <c r="B458" s="173"/>
      <c r="C458" s="7"/>
      <c r="D458" s="16"/>
      <c r="E458" s="157"/>
      <c r="F458" s="175" t="str">
        <f>IF(E458="","",VLOOKUP(E458,SOLICITANTE!B$3:K$85,10))</f>
        <v/>
      </c>
      <c r="G458" s="47"/>
      <c r="H458" s="174"/>
      <c r="I458" s="16"/>
      <c r="J458" s="6"/>
      <c r="K458" s="6"/>
      <c r="L458" s="169" t="str">
        <f t="shared" si="35"/>
        <v/>
      </c>
      <c r="M458" s="170">
        <f t="shared" si="37"/>
        <v>0</v>
      </c>
      <c r="N458" s="163"/>
      <c r="O458" s="171" t="str">
        <f t="shared" si="36"/>
        <v/>
      </c>
      <c r="Q458" s="5" t="str">
        <f>IF(H458="","",VLOOKUP(H458,LOCALIZA!B$5:H$501,7))</f>
        <v/>
      </c>
      <c r="R458" s="46" t="str">
        <f t="shared" si="38"/>
        <v/>
      </c>
      <c r="S458" s="168" t="str">
        <f t="shared" si="39"/>
        <v/>
      </c>
    </row>
    <row r="459" spans="1:19" ht="35.1" hidden="1" customHeight="1" x14ac:dyDescent="0.25">
      <c r="A459" s="172"/>
      <c r="B459" s="173"/>
      <c r="C459" s="7"/>
      <c r="D459" s="16"/>
      <c r="E459" s="157"/>
      <c r="F459" s="175" t="str">
        <f>IF(E459="","",VLOOKUP(E459,SOLICITANTE!B$3:K$85,10))</f>
        <v/>
      </c>
      <c r="G459" s="47"/>
      <c r="H459" s="174"/>
      <c r="I459" s="16"/>
      <c r="J459" s="6"/>
      <c r="K459" s="6"/>
      <c r="L459" s="169" t="str">
        <f t="shared" si="35"/>
        <v/>
      </c>
      <c r="M459" s="170">
        <f t="shared" si="37"/>
        <v>0</v>
      </c>
      <c r="N459" s="163"/>
      <c r="O459" s="171" t="str">
        <f t="shared" si="36"/>
        <v/>
      </c>
      <c r="Q459" s="5" t="str">
        <f>IF(H459="","",VLOOKUP(H459,LOCALIZA!B$5:H$501,7))</f>
        <v/>
      </c>
      <c r="R459" s="46" t="str">
        <f t="shared" si="38"/>
        <v/>
      </c>
      <c r="S459" s="168" t="str">
        <f t="shared" si="39"/>
        <v/>
      </c>
    </row>
    <row r="460" spans="1:19" ht="35.1" hidden="1" customHeight="1" x14ac:dyDescent="0.25">
      <c r="A460" s="172"/>
      <c r="B460" s="173"/>
      <c r="C460" s="7"/>
      <c r="D460" s="16"/>
      <c r="E460" s="157"/>
      <c r="F460" s="175" t="str">
        <f>IF(E460="","",VLOOKUP(E460,SOLICITANTE!B$3:K$85,10))</f>
        <v/>
      </c>
      <c r="G460" s="47"/>
      <c r="H460" s="174"/>
      <c r="I460" s="16"/>
      <c r="J460" s="6"/>
      <c r="K460" s="6"/>
      <c r="L460" s="169" t="str">
        <f t="shared" ref="L460:L501" si="40">IF(J460="","",IF(K460="","",K460-J460))</f>
        <v/>
      </c>
      <c r="M460" s="170">
        <f t="shared" si="37"/>
        <v>0</v>
      </c>
      <c r="N460" s="163"/>
      <c r="O460" s="171" t="str">
        <f t="shared" ref="O460:O501" si="41">IF(N460=0,"",N460-M460)</f>
        <v/>
      </c>
      <c r="Q460" s="5" t="str">
        <f>IF(H460="","",VLOOKUP(H460,LOCALIZA!B$5:H$501,7))</f>
        <v/>
      </c>
      <c r="R460" s="46" t="str">
        <f t="shared" si="38"/>
        <v/>
      </c>
      <c r="S460" s="168" t="str">
        <f t="shared" si="39"/>
        <v/>
      </c>
    </row>
    <row r="461" spans="1:19" ht="35.1" hidden="1" customHeight="1" x14ac:dyDescent="0.25">
      <c r="A461" s="172"/>
      <c r="B461" s="173"/>
      <c r="C461" s="7"/>
      <c r="D461" s="16"/>
      <c r="E461" s="157"/>
      <c r="F461" s="175" t="str">
        <f>IF(E461="","",VLOOKUP(E461,SOLICITANTE!B$3:K$85,10))</f>
        <v/>
      </c>
      <c r="G461" s="47"/>
      <c r="H461" s="174"/>
      <c r="I461" s="16"/>
      <c r="J461" s="6"/>
      <c r="K461" s="6"/>
      <c r="L461" s="169" t="str">
        <f t="shared" si="40"/>
        <v/>
      </c>
      <c r="M461" s="170">
        <f t="shared" ref="M461:M501" si="42">N460</f>
        <v>0</v>
      </c>
      <c r="N461" s="163"/>
      <c r="O461" s="171" t="str">
        <f t="shared" si="41"/>
        <v/>
      </c>
      <c r="Q461" s="5" t="str">
        <f>IF(H461="","",VLOOKUP(H461,LOCALIZA!B$5:H$501,7))</f>
        <v/>
      </c>
      <c r="R461" s="46" t="str">
        <f t="shared" ref="R461:R501" si="43">IF(N461="","",O461-Q461)</f>
        <v/>
      </c>
      <c r="S461" s="168" t="str">
        <f t="shared" ref="S461:S501" si="44">IF(R461="","",R461/Q461)</f>
        <v/>
      </c>
    </row>
    <row r="462" spans="1:19" ht="35.1" hidden="1" customHeight="1" x14ac:dyDescent="0.25">
      <c r="A462" s="172"/>
      <c r="B462" s="173"/>
      <c r="C462" s="7"/>
      <c r="D462" s="16"/>
      <c r="E462" s="157"/>
      <c r="F462" s="175" t="str">
        <f>IF(E462="","",VLOOKUP(E462,SOLICITANTE!B$3:K$85,10))</f>
        <v/>
      </c>
      <c r="G462" s="47"/>
      <c r="H462" s="174"/>
      <c r="I462" s="16"/>
      <c r="J462" s="6"/>
      <c r="K462" s="6"/>
      <c r="L462" s="169" t="str">
        <f t="shared" si="40"/>
        <v/>
      </c>
      <c r="M462" s="170">
        <f t="shared" si="42"/>
        <v>0</v>
      </c>
      <c r="N462" s="163"/>
      <c r="O462" s="171" t="str">
        <f t="shared" si="41"/>
        <v/>
      </c>
      <c r="Q462" s="5" t="str">
        <f>IF(H462="","",VLOOKUP(H462,LOCALIZA!B$5:H$501,7))</f>
        <v/>
      </c>
      <c r="R462" s="46" t="str">
        <f t="shared" si="43"/>
        <v/>
      </c>
      <c r="S462" s="168" t="str">
        <f t="shared" si="44"/>
        <v/>
      </c>
    </row>
    <row r="463" spans="1:19" ht="35.1" hidden="1" customHeight="1" x14ac:dyDescent="0.25">
      <c r="A463" s="172"/>
      <c r="B463" s="173"/>
      <c r="C463" s="7"/>
      <c r="D463" s="16"/>
      <c r="E463" s="157"/>
      <c r="F463" s="175" t="str">
        <f>IF(E463="","",VLOOKUP(E463,SOLICITANTE!B$3:K$85,10))</f>
        <v/>
      </c>
      <c r="G463" s="47"/>
      <c r="H463" s="174"/>
      <c r="I463" s="16"/>
      <c r="J463" s="6"/>
      <c r="K463" s="6"/>
      <c r="L463" s="169" t="str">
        <f t="shared" si="40"/>
        <v/>
      </c>
      <c r="M463" s="170">
        <f t="shared" si="42"/>
        <v>0</v>
      </c>
      <c r="N463" s="163"/>
      <c r="O463" s="171" t="str">
        <f t="shared" si="41"/>
        <v/>
      </c>
      <c r="Q463" s="5" t="str">
        <f>IF(H463="","",VLOOKUP(H463,LOCALIZA!B$5:H$501,7))</f>
        <v/>
      </c>
      <c r="R463" s="46" t="str">
        <f t="shared" si="43"/>
        <v/>
      </c>
      <c r="S463" s="168" t="str">
        <f t="shared" si="44"/>
        <v/>
      </c>
    </row>
    <row r="464" spans="1:19" ht="35.1" hidden="1" customHeight="1" x14ac:dyDescent="0.25">
      <c r="A464" s="172"/>
      <c r="B464" s="173"/>
      <c r="C464" s="7"/>
      <c r="D464" s="16"/>
      <c r="E464" s="157"/>
      <c r="F464" s="175" t="str">
        <f>IF(E464="","",VLOOKUP(E464,SOLICITANTE!B$3:K$85,10))</f>
        <v/>
      </c>
      <c r="G464" s="47"/>
      <c r="H464" s="174"/>
      <c r="I464" s="16"/>
      <c r="J464" s="6"/>
      <c r="K464" s="6"/>
      <c r="L464" s="169" t="str">
        <f t="shared" si="40"/>
        <v/>
      </c>
      <c r="M464" s="170">
        <f t="shared" si="42"/>
        <v>0</v>
      </c>
      <c r="N464" s="163"/>
      <c r="O464" s="171" t="str">
        <f t="shared" si="41"/>
        <v/>
      </c>
      <c r="Q464" s="5" t="str">
        <f>IF(H464="","",VLOOKUP(H464,LOCALIZA!B$5:H$501,7))</f>
        <v/>
      </c>
      <c r="R464" s="46" t="str">
        <f t="shared" si="43"/>
        <v/>
      </c>
      <c r="S464" s="168" t="str">
        <f t="shared" si="44"/>
        <v/>
      </c>
    </row>
    <row r="465" spans="1:19" ht="35.1" hidden="1" customHeight="1" x14ac:dyDescent="0.25">
      <c r="A465" s="172"/>
      <c r="B465" s="173"/>
      <c r="C465" s="7"/>
      <c r="D465" s="16"/>
      <c r="E465" s="157"/>
      <c r="F465" s="175" t="str">
        <f>IF(E465="","",VLOOKUP(E465,SOLICITANTE!B$3:K$85,10))</f>
        <v/>
      </c>
      <c r="G465" s="47"/>
      <c r="H465" s="174"/>
      <c r="I465" s="16"/>
      <c r="J465" s="6"/>
      <c r="K465" s="6"/>
      <c r="L465" s="169" t="str">
        <f t="shared" si="40"/>
        <v/>
      </c>
      <c r="M465" s="170">
        <f t="shared" si="42"/>
        <v>0</v>
      </c>
      <c r="N465" s="163"/>
      <c r="O465" s="171" t="str">
        <f t="shared" si="41"/>
        <v/>
      </c>
      <c r="Q465" s="5" t="str">
        <f>IF(H465="","",VLOOKUP(H465,LOCALIZA!B$5:H$501,7))</f>
        <v/>
      </c>
      <c r="R465" s="46" t="str">
        <f t="shared" si="43"/>
        <v/>
      </c>
      <c r="S465" s="168" t="str">
        <f t="shared" si="44"/>
        <v/>
      </c>
    </row>
    <row r="466" spans="1:19" ht="35.1" hidden="1" customHeight="1" x14ac:dyDescent="0.25">
      <c r="A466" s="172"/>
      <c r="B466" s="173"/>
      <c r="C466" s="7"/>
      <c r="D466" s="16"/>
      <c r="E466" s="157"/>
      <c r="F466" s="175" t="str">
        <f>IF(E466="","",VLOOKUP(E466,SOLICITANTE!B$3:K$85,10))</f>
        <v/>
      </c>
      <c r="G466" s="47"/>
      <c r="H466" s="174"/>
      <c r="I466" s="16"/>
      <c r="J466" s="6"/>
      <c r="K466" s="6"/>
      <c r="L466" s="169" t="str">
        <f t="shared" si="40"/>
        <v/>
      </c>
      <c r="M466" s="170">
        <f t="shared" si="42"/>
        <v>0</v>
      </c>
      <c r="N466" s="163"/>
      <c r="O466" s="171" t="str">
        <f t="shared" si="41"/>
        <v/>
      </c>
      <c r="Q466" s="5" t="str">
        <f>IF(H466="","",VLOOKUP(H466,LOCALIZA!B$5:H$501,7))</f>
        <v/>
      </c>
      <c r="R466" s="46" t="str">
        <f t="shared" si="43"/>
        <v/>
      </c>
      <c r="S466" s="168" t="str">
        <f t="shared" si="44"/>
        <v/>
      </c>
    </row>
    <row r="467" spans="1:19" ht="35.1" hidden="1" customHeight="1" x14ac:dyDescent="0.25">
      <c r="A467" s="172"/>
      <c r="B467" s="173"/>
      <c r="C467" s="7"/>
      <c r="D467" s="16"/>
      <c r="E467" s="157"/>
      <c r="F467" s="175" t="str">
        <f>IF(E467="","",VLOOKUP(E467,SOLICITANTE!B$3:K$85,10))</f>
        <v/>
      </c>
      <c r="G467" s="47"/>
      <c r="H467" s="174"/>
      <c r="I467" s="16"/>
      <c r="J467" s="6"/>
      <c r="K467" s="6"/>
      <c r="L467" s="169" t="str">
        <f t="shared" si="40"/>
        <v/>
      </c>
      <c r="M467" s="170">
        <f t="shared" si="42"/>
        <v>0</v>
      </c>
      <c r="N467" s="163"/>
      <c r="O467" s="171" t="str">
        <f t="shared" si="41"/>
        <v/>
      </c>
      <c r="Q467" s="5" t="str">
        <f>IF(H467="","",VLOOKUP(H467,LOCALIZA!B$5:H$501,7))</f>
        <v/>
      </c>
      <c r="R467" s="46" t="str">
        <f t="shared" si="43"/>
        <v/>
      </c>
      <c r="S467" s="168" t="str">
        <f t="shared" si="44"/>
        <v/>
      </c>
    </row>
    <row r="468" spans="1:19" ht="35.1" hidden="1" customHeight="1" x14ac:dyDescent="0.25">
      <c r="A468" s="172"/>
      <c r="B468" s="173"/>
      <c r="C468" s="7"/>
      <c r="D468" s="16"/>
      <c r="E468" s="157"/>
      <c r="F468" s="175" t="str">
        <f>IF(E468="","",VLOOKUP(E468,SOLICITANTE!B$3:K$85,10))</f>
        <v/>
      </c>
      <c r="G468" s="47"/>
      <c r="H468" s="174"/>
      <c r="I468" s="16"/>
      <c r="J468" s="6"/>
      <c r="K468" s="6"/>
      <c r="L468" s="169" t="str">
        <f t="shared" si="40"/>
        <v/>
      </c>
      <c r="M468" s="170">
        <f t="shared" si="42"/>
        <v>0</v>
      </c>
      <c r="N468" s="163"/>
      <c r="O468" s="171" t="str">
        <f t="shared" si="41"/>
        <v/>
      </c>
      <c r="Q468" s="5" t="str">
        <f>IF(H468="","",VLOOKUP(H468,LOCALIZA!B$5:H$501,7))</f>
        <v/>
      </c>
      <c r="R468" s="46" t="str">
        <f t="shared" si="43"/>
        <v/>
      </c>
      <c r="S468" s="168" t="str">
        <f t="shared" si="44"/>
        <v/>
      </c>
    </row>
    <row r="469" spans="1:19" ht="35.1" hidden="1" customHeight="1" x14ac:dyDescent="0.25">
      <c r="A469" s="172"/>
      <c r="B469" s="173"/>
      <c r="C469" s="7"/>
      <c r="D469" s="16"/>
      <c r="E469" s="157"/>
      <c r="F469" s="175" t="str">
        <f>IF(E469="","",VLOOKUP(E469,SOLICITANTE!B$3:K$85,10))</f>
        <v/>
      </c>
      <c r="G469" s="47"/>
      <c r="H469" s="174"/>
      <c r="I469" s="16"/>
      <c r="J469" s="6"/>
      <c r="K469" s="6"/>
      <c r="L469" s="169" t="str">
        <f t="shared" si="40"/>
        <v/>
      </c>
      <c r="M469" s="170">
        <f t="shared" si="42"/>
        <v>0</v>
      </c>
      <c r="N469" s="163"/>
      <c r="O469" s="171" t="str">
        <f t="shared" si="41"/>
        <v/>
      </c>
      <c r="Q469" s="5" t="str">
        <f>IF(H469="","",VLOOKUP(H469,LOCALIZA!B$5:H$501,7))</f>
        <v/>
      </c>
      <c r="R469" s="46" t="str">
        <f t="shared" si="43"/>
        <v/>
      </c>
      <c r="S469" s="168" t="str">
        <f t="shared" si="44"/>
        <v/>
      </c>
    </row>
    <row r="470" spans="1:19" ht="35.1" hidden="1" customHeight="1" x14ac:dyDescent="0.25">
      <c r="A470" s="172"/>
      <c r="B470" s="173"/>
      <c r="C470" s="7"/>
      <c r="D470" s="16"/>
      <c r="E470" s="157"/>
      <c r="F470" s="175" t="str">
        <f>IF(E470="","",VLOOKUP(E470,SOLICITANTE!B$3:K$85,10))</f>
        <v/>
      </c>
      <c r="G470" s="47"/>
      <c r="H470" s="174"/>
      <c r="I470" s="16"/>
      <c r="J470" s="6"/>
      <c r="K470" s="6"/>
      <c r="L470" s="169" t="str">
        <f t="shared" si="40"/>
        <v/>
      </c>
      <c r="M470" s="170">
        <f t="shared" si="42"/>
        <v>0</v>
      </c>
      <c r="N470" s="163"/>
      <c r="O470" s="171" t="str">
        <f t="shared" si="41"/>
        <v/>
      </c>
      <c r="Q470" s="5" t="str">
        <f>IF(H470="","",VLOOKUP(H470,LOCALIZA!B$5:H$501,7))</f>
        <v/>
      </c>
      <c r="R470" s="46" t="str">
        <f t="shared" si="43"/>
        <v/>
      </c>
      <c r="S470" s="168" t="str">
        <f t="shared" si="44"/>
        <v/>
      </c>
    </row>
    <row r="471" spans="1:19" ht="35.1" hidden="1" customHeight="1" x14ac:dyDescent="0.25">
      <c r="A471" s="172"/>
      <c r="B471" s="173"/>
      <c r="C471" s="7"/>
      <c r="D471" s="16"/>
      <c r="E471" s="157"/>
      <c r="F471" s="175" t="str">
        <f>IF(E471="","",VLOOKUP(E471,SOLICITANTE!B$3:K$85,10))</f>
        <v/>
      </c>
      <c r="G471" s="47"/>
      <c r="H471" s="174"/>
      <c r="I471" s="16"/>
      <c r="J471" s="6"/>
      <c r="K471" s="6"/>
      <c r="L471" s="169" t="str">
        <f t="shared" si="40"/>
        <v/>
      </c>
      <c r="M471" s="170">
        <f t="shared" si="42"/>
        <v>0</v>
      </c>
      <c r="N471" s="163"/>
      <c r="O471" s="171" t="str">
        <f t="shared" si="41"/>
        <v/>
      </c>
      <c r="Q471" s="5" t="str">
        <f>IF(H471="","",VLOOKUP(H471,LOCALIZA!B$5:H$501,7))</f>
        <v/>
      </c>
      <c r="R471" s="46" t="str">
        <f t="shared" si="43"/>
        <v/>
      </c>
      <c r="S471" s="168" t="str">
        <f t="shared" si="44"/>
        <v/>
      </c>
    </row>
    <row r="472" spans="1:19" ht="35.1" hidden="1" customHeight="1" x14ac:dyDescent="0.25">
      <c r="A472" s="172"/>
      <c r="B472" s="173"/>
      <c r="C472" s="7"/>
      <c r="D472" s="16"/>
      <c r="E472" s="157"/>
      <c r="F472" s="175" t="str">
        <f>IF(E472="","",VLOOKUP(E472,SOLICITANTE!B$3:K$85,10))</f>
        <v/>
      </c>
      <c r="G472" s="47"/>
      <c r="H472" s="174"/>
      <c r="I472" s="16"/>
      <c r="J472" s="6"/>
      <c r="K472" s="6"/>
      <c r="L472" s="169" t="str">
        <f t="shared" si="40"/>
        <v/>
      </c>
      <c r="M472" s="170">
        <f t="shared" si="42"/>
        <v>0</v>
      </c>
      <c r="N472" s="163"/>
      <c r="O472" s="171" t="str">
        <f t="shared" si="41"/>
        <v/>
      </c>
      <c r="Q472" s="5" t="str">
        <f>IF(H472="","",VLOOKUP(H472,LOCALIZA!B$5:H$501,7))</f>
        <v/>
      </c>
      <c r="R472" s="46" t="str">
        <f t="shared" si="43"/>
        <v/>
      </c>
      <c r="S472" s="168" t="str">
        <f t="shared" si="44"/>
        <v/>
      </c>
    </row>
    <row r="473" spans="1:19" ht="35.1" hidden="1" customHeight="1" x14ac:dyDescent="0.25">
      <c r="A473" s="172"/>
      <c r="B473" s="173"/>
      <c r="C473" s="7"/>
      <c r="D473" s="16"/>
      <c r="E473" s="157"/>
      <c r="F473" s="175" t="str">
        <f>IF(E473="","",VLOOKUP(E473,SOLICITANTE!B$3:K$85,10))</f>
        <v/>
      </c>
      <c r="G473" s="47"/>
      <c r="H473" s="174"/>
      <c r="I473" s="16"/>
      <c r="J473" s="6"/>
      <c r="K473" s="6"/>
      <c r="L473" s="169" t="str">
        <f t="shared" si="40"/>
        <v/>
      </c>
      <c r="M473" s="170">
        <f t="shared" si="42"/>
        <v>0</v>
      </c>
      <c r="N473" s="163"/>
      <c r="O473" s="171" t="str">
        <f t="shared" si="41"/>
        <v/>
      </c>
      <c r="Q473" s="5" t="str">
        <f>IF(H473="","",VLOOKUP(H473,LOCALIZA!B$5:H$501,7))</f>
        <v/>
      </c>
      <c r="R473" s="46" t="str">
        <f t="shared" si="43"/>
        <v/>
      </c>
      <c r="S473" s="168" t="str">
        <f t="shared" si="44"/>
        <v/>
      </c>
    </row>
    <row r="474" spans="1:19" ht="35.1" hidden="1" customHeight="1" x14ac:dyDescent="0.25">
      <c r="A474" s="172"/>
      <c r="B474" s="173"/>
      <c r="C474" s="7"/>
      <c r="D474" s="16"/>
      <c r="E474" s="157"/>
      <c r="F474" s="175" t="str">
        <f>IF(E474="","",VLOOKUP(E474,SOLICITANTE!B$3:K$85,10))</f>
        <v/>
      </c>
      <c r="G474" s="47"/>
      <c r="H474" s="174"/>
      <c r="I474" s="16"/>
      <c r="J474" s="6"/>
      <c r="K474" s="6"/>
      <c r="L474" s="169" t="str">
        <f t="shared" si="40"/>
        <v/>
      </c>
      <c r="M474" s="170">
        <f t="shared" si="42"/>
        <v>0</v>
      </c>
      <c r="N474" s="163"/>
      <c r="O474" s="171" t="str">
        <f t="shared" si="41"/>
        <v/>
      </c>
      <c r="Q474" s="5" t="str">
        <f>IF(H474="","",VLOOKUP(H474,LOCALIZA!B$5:H$501,7))</f>
        <v/>
      </c>
      <c r="R474" s="46" t="str">
        <f t="shared" si="43"/>
        <v/>
      </c>
      <c r="S474" s="168" t="str">
        <f t="shared" si="44"/>
        <v/>
      </c>
    </row>
    <row r="475" spans="1:19" ht="35.1" hidden="1" customHeight="1" x14ac:dyDescent="0.25">
      <c r="A475" s="172"/>
      <c r="B475" s="173"/>
      <c r="C475" s="7"/>
      <c r="D475" s="16"/>
      <c r="E475" s="157"/>
      <c r="F475" s="175" t="str">
        <f>IF(E475="","",VLOOKUP(E475,SOLICITANTE!B$3:K$85,10))</f>
        <v/>
      </c>
      <c r="G475" s="47"/>
      <c r="H475" s="174"/>
      <c r="I475" s="16"/>
      <c r="J475" s="6"/>
      <c r="K475" s="6"/>
      <c r="L475" s="169" t="str">
        <f t="shared" si="40"/>
        <v/>
      </c>
      <c r="M475" s="170">
        <f t="shared" si="42"/>
        <v>0</v>
      </c>
      <c r="N475" s="163"/>
      <c r="O475" s="171" t="str">
        <f t="shared" si="41"/>
        <v/>
      </c>
      <c r="Q475" s="5" t="str">
        <f>IF(H475="","",VLOOKUP(H475,LOCALIZA!B$5:H$501,7))</f>
        <v/>
      </c>
      <c r="R475" s="46" t="str">
        <f t="shared" si="43"/>
        <v/>
      </c>
      <c r="S475" s="168" t="str">
        <f t="shared" si="44"/>
        <v/>
      </c>
    </row>
    <row r="476" spans="1:19" ht="35.1" hidden="1" customHeight="1" x14ac:dyDescent="0.25">
      <c r="A476" s="172"/>
      <c r="B476" s="173"/>
      <c r="C476" s="7"/>
      <c r="D476" s="16"/>
      <c r="E476" s="157"/>
      <c r="F476" s="175" t="str">
        <f>IF(E476="","",VLOOKUP(E476,SOLICITANTE!B$3:K$85,10))</f>
        <v/>
      </c>
      <c r="G476" s="47"/>
      <c r="H476" s="174"/>
      <c r="I476" s="16"/>
      <c r="J476" s="6"/>
      <c r="K476" s="6"/>
      <c r="L476" s="169" t="str">
        <f t="shared" si="40"/>
        <v/>
      </c>
      <c r="M476" s="170">
        <f t="shared" si="42"/>
        <v>0</v>
      </c>
      <c r="N476" s="163"/>
      <c r="O476" s="171" t="str">
        <f t="shared" si="41"/>
        <v/>
      </c>
      <c r="Q476" s="5" t="str">
        <f>IF(H476="","",VLOOKUP(H476,LOCALIZA!B$5:H$501,7))</f>
        <v/>
      </c>
      <c r="R476" s="46" t="str">
        <f t="shared" si="43"/>
        <v/>
      </c>
      <c r="S476" s="168" t="str">
        <f t="shared" si="44"/>
        <v/>
      </c>
    </row>
    <row r="477" spans="1:19" ht="35.1" hidden="1" customHeight="1" x14ac:dyDescent="0.25">
      <c r="A477" s="172"/>
      <c r="B477" s="173"/>
      <c r="C477" s="7"/>
      <c r="D477" s="16"/>
      <c r="E477" s="157"/>
      <c r="F477" s="175" t="str">
        <f>IF(E477="","",VLOOKUP(E477,SOLICITANTE!B$3:K$85,10))</f>
        <v/>
      </c>
      <c r="G477" s="47"/>
      <c r="H477" s="174"/>
      <c r="I477" s="16"/>
      <c r="J477" s="6"/>
      <c r="K477" s="6"/>
      <c r="L477" s="169" t="str">
        <f t="shared" si="40"/>
        <v/>
      </c>
      <c r="M477" s="170">
        <f t="shared" si="42"/>
        <v>0</v>
      </c>
      <c r="N477" s="163"/>
      <c r="O477" s="171" t="str">
        <f t="shared" si="41"/>
        <v/>
      </c>
      <c r="Q477" s="5" t="str">
        <f>IF(H477="","",VLOOKUP(H477,LOCALIZA!B$5:H$501,7))</f>
        <v/>
      </c>
      <c r="R477" s="46" t="str">
        <f t="shared" si="43"/>
        <v/>
      </c>
      <c r="S477" s="168" t="str">
        <f t="shared" si="44"/>
        <v/>
      </c>
    </row>
    <row r="478" spans="1:19" ht="35.1" hidden="1" customHeight="1" x14ac:dyDescent="0.25">
      <c r="A478" s="172"/>
      <c r="B478" s="173"/>
      <c r="C478" s="7"/>
      <c r="D478" s="16"/>
      <c r="E478" s="157"/>
      <c r="F478" s="175" t="str">
        <f>IF(E478="","",VLOOKUP(E478,SOLICITANTE!B$3:K$85,10))</f>
        <v/>
      </c>
      <c r="G478" s="47"/>
      <c r="H478" s="174"/>
      <c r="I478" s="16"/>
      <c r="J478" s="6"/>
      <c r="K478" s="6"/>
      <c r="L478" s="169" t="str">
        <f t="shared" si="40"/>
        <v/>
      </c>
      <c r="M478" s="170">
        <f t="shared" si="42"/>
        <v>0</v>
      </c>
      <c r="N478" s="163"/>
      <c r="O478" s="171" t="str">
        <f t="shared" si="41"/>
        <v/>
      </c>
      <c r="Q478" s="5" t="str">
        <f>IF(H478="","",VLOOKUP(H478,LOCALIZA!B$5:H$501,7))</f>
        <v/>
      </c>
      <c r="R478" s="46" t="str">
        <f t="shared" si="43"/>
        <v/>
      </c>
      <c r="S478" s="168" t="str">
        <f t="shared" si="44"/>
        <v/>
      </c>
    </row>
    <row r="479" spans="1:19" ht="35.1" hidden="1" customHeight="1" x14ac:dyDescent="0.25">
      <c r="A479" s="172"/>
      <c r="B479" s="173"/>
      <c r="C479" s="7"/>
      <c r="D479" s="16"/>
      <c r="E479" s="157"/>
      <c r="F479" s="175" t="str">
        <f>IF(E479="","",VLOOKUP(E479,SOLICITANTE!B$3:K$85,10))</f>
        <v/>
      </c>
      <c r="G479" s="47"/>
      <c r="H479" s="174"/>
      <c r="I479" s="16"/>
      <c r="J479" s="6"/>
      <c r="K479" s="6"/>
      <c r="L479" s="169" t="str">
        <f t="shared" si="40"/>
        <v/>
      </c>
      <c r="M479" s="170">
        <f t="shared" si="42"/>
        <v>0</v>
      </c>
      <c r="N479" s="163"/>
      <c r="O479" s="171" t="str">
        <f t="shared" si="41"/>
        <v/>
      </c>
      <c r="Q479" s="5" t="str">
        <f>IF(H479="","",VLOOKUP(H479,LOCALIZA!B$5:H$501,7))</f>
        <v/>
      </c>
      <c r="R479" s="46" t="str">
        <f t="shared" si="43"/>
        <v/>
      </c>
      <c r="S479" s="168" t="str">
        <f t="shared" si="44"/>
        <v/>
      </c>
    </row>
    <row r="480" spans="1:19" ht="35.1" hidden="1" customHeight="1" x14ac:dyDescent="0.25">
      <c r="A480" s="172"/>
      <c r="B480" s="173"/>
      <c r="C480" s="7"/>
      <c r="D480" s="16"/>
      <c r="E480" s="157"/>
      <c r="F480" s="175" t="str">
        <f>IF(E480="","",VLOOKUP(E480,SOLICITANTE!B$3:K$85,10))</f>
        <v/>
      </c>
      <c r="G480" s="47"/>
      <c r="H480" s="174"/>
      <c r="I480" s="16"/>
      <c r="J480" s="6"/>
      <c r="K480" s="6"/>
      <c r="L480" s="169" t="str">
        <f t="shared" si="40"/>
        <v/>
      </c>
      <c r="M480" s="170">
        <f t="shared" si="42"/>
        <v>0</v>
      </c>
      <c r="N480" s="163"/>
      <c r="O480" s="171" t="str">
        <f t="shared" si="41"/>
        <v/>
      </c>
      <c r="Q480" s="5" t="str">
        <f>IF(H480="","",VLOOKUP(H480,LOCALIZA!B$5:H$501,7))</f>
        <v/>
      </c>
      <c r="R480" s="46" t="str">
        <f t="shared" si="43"/>
        <v/>
      </c>
      <c r="S480" s="168" t="str">
        <f t="shared" si="44"/>
        <v/>
      </c>
    </row>
    <row r="481" spans="1:19" ht="35.1" hidden="1" customHeight="1" x14ac:dyDescent="0.25">
      <c r="A481" s="172"/>
      <c r="B481" s="173"/>
      <c r="C481" s="7"/>
      <c r="D481" s="16"/>
      <c r="E481" s="157"/>
      <c r="F481" s="175" t="str">
        <f>IF(E481="","",VLOOKUP(E481,SOLICITANTE!B$3:K$85,10))</f>
        <v/>
      </c>
      <c r="G481" s="47"/>
      <c r="H481" s="174"/>
      <c r="I481" s="16"/>
      <c r="J481" s="6"/>
      <c r="K481" s="6"/>
      <c r="L481" s="169" t="str">
        <f t="shared" si="40"/>
        <v/>
      </c>
      <c r="M481" s="170">
        <f t="shared" si="42"/>
        <v>0</v>
      </c>
      <c r="N481" s="163"/>
      <c r="O481" s="171" t="str">
        <f t="shared" si="41"/>
        <v/>
      </c>
      <c r="Q481" s="5" t="str">
        <f>IF(H481="","",VLOOKUP(H481,LOCALIZA!B$5:H$501,7))</f>
        <v/>
      </c>
      <c r="R481" s="46" t="str">
        <f t="shared" si="43"/>
        <v/>
      </c>
      <c r="S481" s="168" t="str">
        <f t="shared" si="44"/>
        <v/>
      </c>
    </row>
    <row r="482" spans="1:19" ht="35.1" hidden="1" customHeight="1" x14ac:dyDescent="0.25">
      <c r="A482" s="172"/>
      <c r="B482" s="173"/>
      <c r="C482" s="7"/>
      <c r="D482" s="16"/>
      <c r="E482" s="157"/>
      <c r="F482" s="175" t="str">
        <f>IF(E482="","",VLOOKUP(E482,SOLICITANTE!B$3:K$85,10))</f>
        <v/>
      </c>
      <c r="G482" s="47"/>
      <c r="H482" s="174"/>
      <c r="I482" s="16"/>
      <c r="J482" s="6"/>
      <c r="K482" s="6"/>
      <c r="L482" s="169" t="str">
        <f t="shared" si="40"/>
        <v/>
      </c>
      <c r="M482" s="170">
        <f t="shared" si="42"/>
        <v>0</v>
      </c>
      <c r="N482" s="163"/>
      <c r="O482" s="171" t="str">
        <f t="shared" si="41"/>
        <v/>
      </c>
      <c r="Q482" s="5" t="str">
        <f>IF(H482="","",VLOOKUP(H482,LOCALIZA!B$5:H$501,7))</f>
        <v/>
      </c>
      <c r="R482" s="46" t="str">
        <f t="shared" si="43"/>
        <v/>
      </c>
      <c r="S482" s="168" t="str">
        <f t="shared" si="44"/>
        <v/>
      </c>
    </row>
    <row r="483" spans="1:19" ht="35.1" hidden="1" customHeight="1" x14ac:dyDescent="0.25">
      <c r="A483" s="172"/>
      <c r="B483" s="173"/>
      <c r="C483" s="7"/>
      <c r="D483" s="16"/>
      <c r="E483" s="157"/>
      <c r="F483" s="175" t="str">
        <f>IF(E483="","",VLOOKUP(E483,SOLICITANTE!B$3:K$85,10))</f>
        <v/>
      </c>
      <c r="G483" s="47"/>
      <c r="H483" s="174"/>
      <c r="I483" s="16"/>
      <c r="J483" s="6"/>
      <c r="K483" s="6"/>
      <c r="L483" s="169" t="str">
        <f t="shared" si="40"/>
        <v/>
      </c>
      <c r="M483" s="170">
        <f t="shared" si="42"/>
        <v>0</v>
      </c>
      <c r="N483" s="163"/>
      <c r="O483" s="171" t="str">
        <f t="shared" si="41"/>
        <v/>
      </c>
      <c r="Q483" s="5" t="str">
        <f>IF(H483="","",VLOOKUP(H483,LOCALIZA!B$5:H$501,7))</f>
        <v/>
      </c>
      <c r="R483" s="46" t="str">
        <f t="shared" si="43"/>
        <v/>
      </c>
      <c r="S483" s="168" t="str">
        <f t="shared" si="44"/>
        <v/>
      </c>
    </row>
    <row r="484" spans="1:19" ht="35.1" hidden="1" customHeight="1" x14ac:dyDescent="0.25">
      <c r="A484" s="172"/>
      <c r="B484" s="173"/>
      <c r="C484" s="7"/>
      <c r="D484" s="16"/>
      <c r="E484" s="157"/>
      <c r="F484" s="175" t="str">
        <f>IF(E484="","",VLOOKUP(E484,SOLICITANTE!B$3:K$85,10))</f>
        <v/>
      </c>
      <c r="G484" s="47"/>
      <c r="H484" s="174"/>
      <c r="I484" s="16"/>
      <c r="J484" s="6"/>
      <c r="K484" s="6"/>
      <c r="L484" s="169" t="str">
        <f t="shared" si="40"/>
        <v/>
      </c>
      <c r="M484" s="170">
        <f t="shared" si="42"/>
        <v>0</v>
      </c>
      <c r="N484" s="163"/>
      <c r="O484" s="171" t="str">
        <f t="shared" si="41"/>
        <v/>
      </c>
      <c r="Q484" s="5" t="str">
        <f>IF(H484="","",VLOOKUP(H484,LOCALIZA!B$5:H$501,7))</f>
        <v/>
      </c>
      <c r="R484" s="46" t="str">
        <f t="shared" si="43"/>
        <v/>
      </c>
      <c r="S484" s="168" t="str">
        <f t="shared" si="44"/>
        <v/>
      </c>
    </row>
    <row r="485" spans="1:19" ht="35.1" hidden="1" customHeight="1" x14ac:dyDescent="0.25">
      <c r="A485" s="172"/>
      <c r="B485" s="173"/>
      <c r="C485" s="7"/>
      <c r="D485" s="16"/>
      <c r="E485" s="157"/>
      <c r="F485" s="175" t="str">
        <f>IF(E485="","",VLOOKUP(E485,SOLICITANTE!B$3:K$85,10))</f>
        <v/>
      </c>
      <c r="G485" s="47"/>
      <c r="H485" s="174"/>
      <c r="I485" s="16"/>
      <c r="J485" s="6"/>
      <c r="K485" s="6"/>
      <c r="L485" s="169" t="str">
        <f t="shared" si="40"/>
        <v/>
      </c>
      <c r="M485" s="170">
        <f t="shared" si="42"/>
        <v>0</v>
      </c>
      <c r="N485" s="163"/>
      <c r="O485" s="171" t="str">
        <f t="shared" si="41"/>
        <v/>
      </c>
      <c r="Q485" s="5" t="str">
        <f>IF(H485="","",VLOOKUP(H485,LOCALIZA!B$5:H$501,7))</f>
        <v/>
      </c>
      <c r="R485" s="46" t="str">
        <f t="shared" si="43"/>
        <v/>
      </c>
      <c r="S485" s="168" t="str">
        <f t="shared" si="44"/>
        <v/>
      </c>
    </row>
    <row r="486" spans="1:19" ht="35.1" hidden="1" customHeight="1" x14ac:dyDescent="0.25">
      <c r="A486" s="172"/>
      <c r="B486" s="173"/>
      <c r="C486" s="7"/>
      <c r="D486" s="16"/>
      <c r="E486" s="157"/>
      <c r="F486" s="175" t="str">
        <f>IF(E486="","",VLOOKUP(E486,SOLICITANTE!B$3:K$85,10))</f>
        <v/>
      </c>
      <c r="G486" s="47"/>
      <c r="H486" s="174"/>
      <c r="I486" s="16"/>
      <c r="J486" s="6"/>
      <c r="K486" s="6"/>
      <c r="L486" s="169" t="str">
        <f t="shared" si="40"/>
        <v/>
      </c>
      <c r="M486" s="170">
        <f t="shared" si="42"/>
        <v>0</v>
      </c>
      <c r="N486" s="163"/>
      <c r="O486" s="171" t="str">
        <f t="shared" si="41"/>
        <v/>
      </c>
      <c r="Q486" s="5" t="str">
        <f>IF(H486="","",VLOOKUP(H486,LOCALIZA!B$5:H$501,7))</f>
        <v/>
      </c>
      <c r="R486" s="46" t="str">
        <f t="shared" si="43"/>
        <v/>
      </c>
      <c r="S486" s="168" t="str">
        <f t="shared" si="44"/>
        <v/>
      </c>
    </row>
    <row r="487" spans="1:19" ht="35.1" hidden="1" customHeight="1" x14ac:dyDescent="0.25">
      <c r="A487" s="172"/>
      <c r="B487" s="173"/>
      <c r="C487" s="7"/>
      <c r="D487" s="16"/>
      <c r="E487" s="157"/>
      <c r="F487" s="175" t="str">
        <f>IF(E487="","",VLOOKUP(E487,SOLICITANTE!B$3:K$85,10))</f>
        <v/>
      </c>
      <c r="G487" s="47"/>
      <c r="H487" s="174"/>
      <c r="I487" s="16"/>
      <c r="J487" s="6"/>
      <c r="K487" s="6"/>
      <c r="L487" s="169" t="str">
        <f t="shared" si="40"/>
        <v/>
      </c>
      <c r="M487" s="170">
        <f t="shared" si="42"/>
        <v>0</v>
      </c>
      <c r="N487" s="163"/>
      <c r="O487" s="171" t="str">
        <f t="shared" si="41"/>
        <v/>
      </c>
      <c r="Q487" s="5" t="str">
        <f>IF(H487="","",VLOOKUP(H487,LOCALIZA!B$5:H$501,7))</f>
        <v/>
      </c>
      <c r="R487" s="46" t="str">
        <f t="shared" si="43"/>
        <v/>
      </c>
      <c r="S487" s="168" t="str">
        <f t="shared" si="44"/>
        <v/>
      </c>
    </row>
    <row r="488" spans="1:19" ht="35.1" hidden="1" customHeight="1" x14ac:dyDescent="0.25">
      <c r="A488" s="172"/>
      <c r="B488" s="173"/>
      <c r="C488" s="7"/>
      <c r="D488" s="16"/>
      <c r="E488" s="157"/>
      <c r="F488" s="175" t="str">
        <f>IF(E488="","",VLOOKUP(E488,SOLICITANTE!B$3:K$85,10))</f>
        <v/>
      </c>
      <c r="G488" s="47"/>
      <c r="H488" s="174"/>
      <c r="I488" s="16"/>
      <c r="J488" s="6"/>
      <c r="K488" s="6"/>
      <c r="L488" s="169" t="str">
        <f t="shared" si="40"/>
        <v/>
      </c>
      <c r="M488" s="170">
        <f t="shared" si="42"/>
        <v>0</v>
      </c>
      <c r="N488" s="163"/>
      <c r="O488" s="171" t="str">
        <f t="shared" si="41"/>
        <v/>
      </c>
      <c r="Q488" s="5" t="str">
        <f>IF(H488="","",VLOOKUP(H488,LOCALIZA!B$5:H$501,7))</f>
        <v/>
      </c>
      <c r="R488" s="46" t="str">
        <f t="shared" si="43"/>
        <v/>
      </c>
      <c r="S488" s="168" t="str">
        <f t="shared" si="44"/>
        <v/>
      </c>
    </row>
    <row r="489" spans="1:19" ht="35.1" hidden="1" customHeight="1" x14ac:dyDescent="0.25">
      <c r="A489" s="172"/>
      <c r="B489" s="173"/>
      <c r="C489" s="7"/>
      <c r="D489" s="16"/>
      <c r="E489" s="157"/>
      <c r="F489" s="175" t="str">
        <f>IF(E489="","",VLOOKUP(E489,SOLICITANTE!B$3:K$85,10))</f>
        <v/>
      </c>
      <c r="G489" s="47"/>
      <c r="H489" s="174"/>
      <c r="I489" s="16"/>
      <c r="J489" s="6"/>
      <c r="K489" s="6"/>
      <c r="L489" s="169" t="str">
        <f t="shared" si="40"/>
        <v/>
      </c>
      <c r="M489" s="170">
        <f t="shared" si="42"/>
        <v>0</v>
      </c>
      <c r="N489" s="163"/>
      <c r="O489" s="171" t="str">
        <f t="shared" si="41"/>
        <v/>
      </c>
      <c r="Q489" s="5" t="str">
        <f>IF(H489="","",VLOOKUP(H489,LOCALIZA!B$5:H$501,7))</f>
        <v/>
      </c>
      <c r="R489" s="46" t="str">
        <f t="shared" si="43"/>
        <v/>
      </c>
      <c r="S489" s="168" t="str">
        <f t="shared" si="44"/>
        <v/>
      </c>
    </row>
    <row r="490" spans="1:19" ht="35.1" hidden="1" customHeight="1" x14ac:dyDescent="0.25">
      <c r="A490" s="172"/>
      <c r="B490" s="173"/>
      <c r="C490" s="7"/>
      <c r="D490" s="16"/>
      <c r="E490" s="157"/>
      <c r="F490" s="175" t="str">
        <f>IF(E490="","",VLOOKUP(E490,SOLICITANTE!B$3:K$85,10))</f>
        <v/>
      </c>
      <c r="G490" s="47"/>
      <c r="H490" s="174"/>
      <c r="I490" s="16"/>
      <c r="J490" s="6"/>
      <c r="K490" s="6"/>
      <c r="L490" s="169" t="str">
        <f t="shared" si="40"/>
        <v/>
      </c>
      <c r="M490" s="170">
        <f t="shared" si="42"/>
        <v>0</v>
      </c>
      <c r="N490" s="163"/>
      <c r="O490" s="171" t="str">
        <f t="shared" si="41"/>
        <v/>
      </c>
      <c r="Q490" s="5" t="str">
        <f>IF(H490="","",VLOOKUP(H490,LOCALIZA!B$5:H$501,7))</f>
        <v/>
      </c>
      <c r="R490" s="46" t="str">
        <f t="shared" si="43"/>
        <v/>
      </c>
      <c r="S490" s="168" t="str">
        <f t="shared" si="44"/>
        <v/>
      </c>
    </row>
    <row r="491" spans="1:19" ht="35.1" hidden="1" customHeight="1" x14ac:dyDescent="0.25">
      <c r="A491" s="172"/>
      <c r="B491" s="173"/>
      <c r="C491" s="7"/>
      <c r="D491" s="16"/>
      <c r="E491" s="157"/>
      <c r="F491" s="175" t="str">
        <f>IF(E491="","",VLOOKUP(E491,SOLICITANTE!B$3:K$85,10))</f>
        <v/>
      </c>
      <c r="G491" s="47"/>
      <c r="H491" s="174"/>
      <c r="I491" s="16"/>
      <c r="J491" s="6"/>
      <c r="K491" s="6"/>
      <c r="L491" s="169" t="str">
        <f t="shared" si="40"/>
        <v/>
      </c>
      <c r="M491" s="170">
        <f t="shared" si="42"/>
        <v>0</v>
      </c>
      <c r="N491" s="163"/>
      <c r="O491" s="171" t="str">
        <f t="shared" si="41"/>
        <v/>
      </c>
      <c r="Q491" s="5" t="str">
        <f>IF(H491="","",VLOOKUP(H491,LOCALIZA!B$5:H$501,7))</f>
        <v/>
      </c>
      <c r="R491" s="46" t="str">
        <f t="shared" si="43"/>
        <v/>
      </c>
      <c r="S491" s="168" t="str">
        <f t="shared" si="44"/>
        <v/>
      </c>
    </row>
    <row r="492" spans="1:19" ht="35.1" hidden="1" customHeight="1" x14ac:dyDescent="0.25">
      <c r="A492" s="172"/>
      <c r="B492" s="173"/>
      <c r="C492" s="7"/>
      <c r="D492" s="16"/>
      <c r="E492" s="157"/>
      <c r="F492" s="175" t="str">
        <f>IF(E492="","",VLOOKUP(E492,SOLICITANTE!B$3:K$85,10))</f>
        <v/>
      </c>
      <c r="G492" s="47"/>
      <c r="H492" s="174"/>
      <c r="I492" s="16"/>
      <c r="J492" s="6"/>
      <c r="K492" s="6"/>
      <c r="L492" s="169" t="str">
        <f t="shared" si="40"/>
        <v/>
      </c>
      <c r="M492" s="170">
        <f t="shared" si="42"/>
        <v>0</v>
      </c>
      <c r="N492" s="163"/>
      <c r="O492" s="171" t="str">
        <f t="shared" si="41"/>
        <v/>
      </c>
      <c r="Q492" s="5" t="str">
        <f>IF(H492="","",VLOOKUP(H492,LOCALIZA!B$5:H$501,7))</f>
        <v/>
      </c>
      <c r="R492" s="46" t="str">
        <f t="shared" si="43"/>
        <v/>
      </c>
      <c r="S492" s="168" t="str">
        <f t="shared" si="44"/>
        <v/>
      </c>
    </row>
    <row r="493" spans="1:19" ht="35.1" hidden="1" customHeight="1" x14ac:dyDescent="0.25">
      <c r="A493" s="172"/>
      <c r="B493" s="173"/>
      <c r="C493" s="7"/>
      <c r="D493" s="16"/>
      <c r="E493" s="157"/>
      <c r="F493" s="175" t="str">
        <f>IF(E493="","",VLOOKUP(E493,SOLICITANTE!B$3:K$85,10))</f>
        <v/>
      </c>
      <c r="G493" s="47"/>
      <c r="H493" s="174"/>
      <c r="I493" s="16"/>
      <c r="J493" s="6"/>
      <c r="K493" s="6"/>
      <c r="L493" s="169" t="str">
        <f t="shared" si="40"/>
        <v/>
      </c>
      <c r="M493" s="170">
        <f t="shared" si="42"/>
        <v>0</v>
      </c>
      <c r="N493" s="163"/>
      <c r="O493" s="171" t="str">
        <f t="shared" si="41"/>
        <v/>
      </c>
      <c r="Q493" s="5" t="str">
        <f>IF(H493="","",VLOOKUP(H493,LOCALIZA!B$5:H$501,7))</f>
        <v/>
      </c>
      <c r="R493" s="46" t="str">
        <f t="shared" si="43"/>
        <v/>
      </c>
      <c r="S493" s="168" t="str">
        <f t="shared" si="44"/>
        <v/>
      </c>
    </row>
    <row r="494" spans="1:19" ht="35.1" hidden="1" customHeight="1" x14ac:dyDescent="0.25">
      <c r="A494" s="172"/>
      <c r="B494" s="173"/>
      <c r="C494" s="7"/>
      <c r="D494" s="16"/>
      <c r="E494" s="157"/>
      <c r="F494" s="175" t="str">
        <f>IF(E494="","",VLOOKUP(E494,SOLICITANTE!B$3:K$85,10))</f>
        <v/>
      </c>
      <c r="G494" s="47"/>
      <c r="H494" s="174"/>
      <c r="I494" s="16"/>
      <c r="J494" s="6"/>
      <c r="K494" s="6"/>
      <c r="L494" s="169" t="str">
        <f t="shared" si="40"/>
        <v/>
      </c>
      <c r="M494" s="170">
        <f t="shared" si="42"/>
        <v>0</v>
      </c>
      <c r="N494" s="163"/>
      <c r="O494" s="171" t="str">
        <f t="shared" si="41"/>
        <v/>
      </c>
      <c r="Q494" s="5" t="str">
        <f>IF(H494="","",VLOOKUP(H494,LOCALIZA!B$5:H$501,7))</f>
        <v/>
      </c>
      <c r="R494" s="46" t="str">
        <f t="shared" si="43"/>
        <v/>
      </c>
      <c r="S494" s="168" t="str">
        <f t="shared" si="44"/>
        <v/>
      </c>
    </row>
    <row r="495" spans="1:19" ht="35.1" hidden="1" customHeight="1" x14ac:dyDescent="0.25">
      <c r="A495" s="172"/>
      <c r="B495" s="173"/>
      <c r="C495" s="7"/>
      <c r="D495" s="16"/>
      <c r="E495" s="157"/>
      <c r="F495" s="175" t="str">
        <f>IF(E495="","",VLOOKUP(E495,SOLICITANTE!B$3:K$85,10))</f>
        <v/>
      </c>
      <c r="G495" s="47"/>
      <c r="H495" s="174"/>
      <c r="I495" s="16"/>
      <c r="J495" s="6"/>
      <c r="K495" s="6"/>
      <c r="L495" s="169" t="str">
        <f t="shared" si="40"/>
        <v/>
      </c>
      <c r="M495" s="170">
        <f t="shared" si="42"/>
        <v>0</v>
      </c>
      <c r="N495" s="163"/>
      <c r="O495" s="171" t="str">
        <f t="shared" si="41"/>
        <v/>
      </c>
      <c r="Q495" s="5" t="str">
        <f>IF(H495="","",VLOOKUP(H495,LOCALIZA!B$5:H$501,7))</f>
        <v/>
      </c>
      <c r="R495" s="46" t="str">
        <f t="shared" si="43"/>
        <v/>
      </c>
      <c r="S495" s="168" t="str">
        <f t="shared" si="44"/>
        <v/>
      </c>
    </row>
    <row r="496" spans="1:19" ht="35.1" hidden="1" customHeight="1" x14ac:dyDescent="0.25">
      <c r="A496" s="172"/>
      <c r="B496" s="173"/>
      <c r="C496" s="7"/>
      <c r="D496" s="16"/>
      <c r="E496" s="157"/>
      <c r="F496" s="175" t="str">
        <f>IF(E496="","",VLOOKUP(E496,SOLICITANTE!B$3:K$85,10))</f>
        <v/>
      </c>
      <c r="G496" s="47"/>
      <c r="H496" s="174"/>
      <c r="I496" s="16"/>
      <c r="J496" s="6"/>
      <c r="K496" s="6"/>
      <c r="L496" s="169" t="str">
        <f t="shared" si="40"/>
        <v/>
      </c>
      <c r="M496" s="170">
        <f t="shared" si="42"/>
        <v>0</v>
      </c>
      <c r="N496" s="163"/>
      <c r="O496" s="171" t="str">
        <f t="shared" si="41"/>
        <v/>
      </c>
      <c r="Q496" s="5" t="str">
        <f>IF(H496="","",VLOOKUP(H496,LOCALIZA!B$5:H$501,7))</f>
        <v/>
      </c>
      <c r="R496" s="46" t="str">
        <f t="shared" si="43"/>
        <v/>
      </c>
      <c r="S496" s="168" t="str">
        <f t="shared" si="44"/>
        <v/>
      </c>
    </row>
    <row r="497" spans="1:19" ht="35.1" hidden="1" customHeight="1" x14ac:dyDescent="0.25">
      <c r="A497" s="172"/>
      <c r="B497" s="173"/>
      <c r="C497" s="7"/>
      <c r="D497" s="16"/>
      <c r="E497" s="157"/>
      <c r="F497" s="175" t="str">
        <f>IF(E497="","",VLOOKUP(E497,SOLICITANTE!B$3:K$85,10))</f>
        <v/>
      </c>
      <c r="G497" s="47"/>
      <c r="H497" s="174"/>
      <c r="I497" s="16"/>
      <c r="J497" s="6"/>
      <c r="K497" s="6"/>
      <c r="L497" s="169" t="str">
        <f t="shared" si="40"/>
        <v/>
      </c>
      <c r="M497" s="170">
        <f t="shared" si="42"/>
        <v>0</v>
      </c>
      <c r="N497" s="163"/>
      <c r="O497" s="171" t="str">
        <f t="shared" si="41"/>
        <v/>
      </c>
      <c r="Q497" s="5" t="str">
        <f>IF(H497="","",VLOOKUP(H497,LOCALIZA!B$5:H$501,7))</f>
        <v/>
      </c>
      <c r="R497" s="46" t="str">
        <f t="shared" si="43"/>
        <v/>
      </c>
      <c r="S497" s="168" t="str">
        <f t="shared" si="44"/>
        <v/>
      </c>
    </row>
    <row r="498" spans="1:19" ht="35.1" hidden="1" customHeight="1" x14ac:dyDescent="0.25">
      <c r="A498" s="172"/>
      <c r="B498" s="173"/>
      <c r="C498" s="7"/>
      <c r="D498" s="16"/>
      <c r="E498" s="157"/>
      <c r="F498" s="175" t="str">
        <f>IF(E498="","",VLOOKUP(E498,SOLICITANTE!B$3:K$85,10))</f>
        <v/>
      </c>
      <c r="G498" s="47"/>
      <c r="H498" s="174"/>
      <c r="I498" s="16"/>
      <c r="J498" s="6"/>
      <c r="K498" s="6"/>
      <c r="L498" s="169" t="str">
        <f t="shared" si="40"/>
        <v/>
      </c>
      <c r="M498" s="170">
        <f t="shared" si="42"/>
        <v>0</v>
      </c>
      <c r="N498" s="163"/>
      <c r="O498" s="171" t="str">
        <f t="shared" si="41"/>
        <v/>
      </c>
      <c r="Q498" s="5" t="str">
        <f>IF(H498="","",VLOOKUP(H498,LOCALIZA!B$5:H$501,7))</f>
        <v/>
      </c>
      <c r="R498" s="46" t="str">
        <f t="shared" si="43"/>
        <v/>
      </c>
      <c r="S498" s="168" t="str">
        <f t="shared" si="44"/>
        <v/>
      </c>
    </row>
    <row r="499" spans="1:19" ht="35.1" hidden="1" customHeight="1" x14ac:dyDescent="0.25">
      <c r="A499" s="172"/>
      <c r="B499" s="173"/>
      <c r="C499" s="7"/>
      <c r="D499" s="16"/>
      <c r="E499" s="157"/>
      <c r="F499" s="175" t="str">
        <f>IF(E499="","",VLOOKUP(E499,SOLICITANTE!B$3:K$85,10))</f>
        <v/>
      </c>
      <c r="G499" s="47"/>
      <c r="H499" s="174"/>
      <c r="I499" s="16"/>
      <c r="J499" s="6"/>
      <c r="K499" s="6"/>
      <c r="L499" s="169" t="str">
        <f t="shared" si="40"/>
        <v/>
      </c>
      <c r="M499" s="170">
        <f t="shared" si="42"/>
        <v>0</v>
      </c>
      <c r="N499" s="163"/>
      <c r="O499" s="171" t="str">
        <f t="shared" si="41"/>
        <v/>
      </c>
      <c r="Q499" s="5" t="str">
        <f>IF(H499="","",VLOOKUP(H499,LOCALIZA!B$5:H$501,7))</f>
        <v/>
      </c>
      <c r="R499" s="46" t="str">
        <f t="shared" si="43"/>
        <v/>
      </c>
      <c r="S499" s="168" t="str">
        <f t="shared" si="44"/>
        <v/>
      </c>
    </row>
    <row r="500" spans="1:19" ht="35.1" hidden="1" customHeight="1" x14ac:dyDescent="0.25">
      <c r="A500" s="172"/>
      <c r="B500" s="173"/>
      <c r="C500" s="7"/>
      <c r="D500" s="16"/>
      <c r="E500" s="157"/>
      <c r="F500" s="175" t="str">
        <f>IF(E500="","",VLOOKUP(E500,SOLICITANTE!B$3:K$85,10))</f>
        <v/>
      </c>
      <c r="G500" s="47"/>
      <c r="H500" s="174"/>
      <c r="I500" s="16"/>
      <c r="J500" s="6"/>
      <c r="K500" s="6"/>
      <c r="L500" s="169" t="str">
        <f t="shared" si="40"/>
        <v/>
      </c>
      <c r="M500" s="170">
        <f t="shared" si="42"/>
        <v>0</v>
      </c>
      <c r="N500" s="163"/>
      <c r="O500" s="171" t="str">
        <f t="shared" si="41"/>
        <v/>
      </c>
      <c r="Q500" s="5" t="str">
        <f>IF(H500="","",VLOOKUP(H500,LOCALIZA!B$5:H$501,7))</f>
        <v/>
      </c>
      <c r="R500" s="46" t="str">
        <f t="shared" si="43"/>
        <v/>
      </c>
      <c r="S500" s="168" t="str">
        <f t="shared" si="44"/>
        <v/>
      </c>
    </row>
    <row r="501" spans="1:19" ht="35.1" hidden="1" customHeight="1" x14ac:dyDescent="0.25">
      <c r="A501" s="172"/>
      <c r="B501" s="173"/>
      <c r="C501" s="7"/>
      <c r="D501" s="16"/>
      <c r="E501" s="157"/>
      <c r="F501" s="175" t="str">
        <f>IF(E501="","",VLOOKUP(E501,SOLICITANTE!B$3:K$85,10))</f>
        <v/>
      </c>
      <c r="G501" s="47"/>
      <c r="H501" s="174"/>
      <c r="I501" s="16"/>
      <c r="J501" s="6"/>
      <c r="K501" s="6"/>
      <c r="L501" s="169" t="str">
        <f t="shared" si="40"/>
        <v/>
      </c>
      <c r="M501" s="170">
        <f t="shared" si="42"/>
        <v>0</v>
      </c>
      <c r="N501" s="163"/>
      <c r="O501" s="171" t="str">
        <f t="shared" si="41"/>
        <v/>
      </c>
      <c r="Q501" s="5" t="str">
        <f>IF(H501="","",VLOOKUP(H501,LOCALIZA!B$5:H$501,7))</f>
        <v/>
      </c>
      <c r="R501" s="46" t="str">
        <f t="shared" si="43"/>
        <v/>
      </c>
      <c r="S501" s="168" t="str">
        <f t="shared" si="44"/>
        <v/>
      </c>
    </row>
    <row r="502" spans="1:19" x14ac:dyDescent="0.25">
      <c r="O502" s="312">
        <f>SUBTOTAL(9,O10:O501)</f>
        <v>636</v>
      </c>
    </row>
  </sheetData>
  <sheetProtection selectLockedCells="1" autoFilter="0"/>
  <autoFilter ref="A8:O501">
    <filterColumn colId="1">
      <filters>
        <dateGroupItem year="2022" month="4" dateTimeGrouping="month"/>
      </filters>
    </filterColumn>
    <filterColumn colId="9" showButton="0"/>
    <filterColumn colId="10" showButton="0"/>
    <filterColumn colId="12" showButton="0"/>
    <filterColumn colId="13" showButton="0"/>
  </autoFilter>
  <customSheetViews>
    <customSheetView guid="{B684B176-1279-41FC-93C5-AC7ABB5920EE}" scale="130" showGridLines="0" showAutoFilter="1">
      <pane ySplit="9" topLeftCell="A10" activePane="bottomLeft" state="frozen"/>
      <selection pane="bottomLeft" activeCell="A6" sqref="A6:B6"/>
      <pageMargins left="0.11811023622047245" right="0.11811023622047245" top="1.1811023622047245" bottom="0.39370078740157483" header="0.31496062992125984" footer="0.31496062992125984"/>
      <printOptions horizontalCentered="1"/>
      <pageSetup paperSize="9" scale="58" orientation="landscape" horizontalDpi="4294967293" verticalDpi="4294967293" r:id="rId1"/>
      <headerFooter>
        <oddHeader xml:space="preserve">&amp;L&amp;G&amp;C&amp;"-,Negrito itálico"&amp;26Câmara Municipal da Estância Balneária de Praia Grande
&amp;14Estado de São Paulo
</oddHeader>
      </headerFooter>
      <autoFilter ref="A8:O12">
        <filterColumn colId="9" showButton="0"/>
        <filterColumn colId="10" showButton="0"/>
        <filterColumn colId="12" showButton="0"/>
        <filterColumn colId="13" showButton="0"/>
      </autoFilter>
    </customSheetView>
  </customSheetViews>
  <mergeCells count="23">
    <mergeCell ref="A1:O1"/>
    <mergeCell ref="M6:O6"/>
    <mergeCell ref="A6:B6"/>
    <mergeCell ref="E6:J6"/>
    <mergeCell ref="A4:B5"/>
    <mergeCell ref="E4:J5"/>
    <mergeCell ref="M4:O5"/>
    <mergeCell ref="H8:H9"/>
    <mergeCell ref="I8:I9"/>
    <mergeCell ref="F8:F9"/>
    <mergeCell ref="Q2:S2"/>
    <mergeCell ref="Q4:S4"/>
    <mergeCell ref="Q8:S8"/>
    <mergeCell ref="A2:O2"/>
    <mergeCell ref="E8:E9"/>
    <mergeCell ref="G8:G9"/>
    <mergeCell ref="J8:L8"/>
    <mergeCell ref="M8:O8"/>
    <mergeCell ref="A8:A9"/>
    <mergeCell ref="B8:B9"/>
    <mergeCell ref="D8:D9"/>
    <mergeCell ref="C8:C9"/>
    <mergeCell ref="A3:O3"/>
  </mergeCells>
  <conditionalFormatting sqref="S10:S501">
    <cfRule type="containsBlanks" dxfId="5" priority="27">
      <formula>LEN(TRIM(S10))=0</formula>
    </cfRule>
    <cfRule type="cellIs" dxfId="4" priority="28" operator="between">
      <formula>0</formula>
      <formula>$Q$6</formula>
    </cfRule>
    <cfRule type="cellIs" dxfId="3" priority="29" operator="between">
      <formula>$Q$6</formula>
      <formula>$R$6</formula>
    </cfRule>
    <cfRule type="cellIs" dxfId="2" priority="30" operator="between">
      <formula>$R$6</formula>
      <formula>$S$6</formula>
    </cfRule>
    <cfRule type="cellIs" dxfId="1" priority="31" operator="greaterThan">
      <formula>$S$6</formula>
    </cfRule>
  </conditionalFormatting>
  <conditionalFormatting sqref="S10:S501">
    <cfRule type="cellIs" dxfId="0" priority="32" operator="lessThan">
      <formula>0</formula>
    </cfRule>
  </conditionalFormatting>
  <dataValidations disablePrompts="1" count="2">
    <dataValidation type="list" allowBlank="1" showInputMessage="1" showErrorMessage="1" sqref="E114 E74 E156 E181 E233 E243:I243 I244 E244 D10:D501">
      <formula1>Motorista</formula1>
    </dataValidation>
    <dataValidation type="list" allowBlank="1" showInputMessage="1" showErrorMessage="1" sqref="E10:E73 E75:E113 E115:E155 E157:E180 E245:E501 E182:E232 E234:E242">
      <formula1>Solicita</formula1>
    </dataValidation>
  </dataValidations>
  <printOptions horizontalCentered="1"/>
  <pageMargins left="0.11811023622047245" right="0.11811023622047245" top="1.1811023622047245" bottom="0.39370078740157483" header="0.31496062992125984" footer="0.31496062992125984"/>
  <pageSetup paperSize="9" scale="40" orientation="landscape" horizontalDpi="4294967293" verticalDpi="4294967293" r:id="rId2"/>
  <headerFooter>
    <oddHeader xml:space="preserve">&amp;L&amp;G&amp;C&amp;"-,Negrito itálico"&amp;26Câmara Municipal da Estância Balneária de Praia Grande
&amp;14Estado de São Paulo
</oddHead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LOCALIZA!$B$6:$B$276</xm:f>
          </x14:formula1>
          <xm:sqref>H74:H79 H140:H142 H163:H174 H177:H180 H10:H30 H32:H39 H41:H47 H49:H70 H72 H82:H90 H94:H100 H102:H103 H105:H106 H108:H138 H144:H149 H151:H155 H157:H161 H183:H194 H196:H212 H215 H218:H220 H222:H223 H225:H226 H245:H501 H239:H242 H230:H237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15"/>
  <sheetViews>
    <sheetView showGridLines="0" showRowColHeaders="0" zoomScale="90" zoomScaleNormal="90" workbookViewId="0">
      <selection activeCell="B2" sqref="B2:F2"/>
    </sheetView>
  </sheetViews>
  <sheetFormatPr defaultRowHeight="15" x14ac:dyDescent="0.25"/>
  <cols>
    <col min="1" max="1" width="2.42578125" customWidth="1"/>
    <col min="2" max="2" width="5.85546875" customWidth="1"/>
    <col min="3" max="3" width="10.42578125" bestFit="1" customWidth="1"/>
    <col min="4" max="4" width="6.85546875" bestFit="1" customWidth="1"/>
    <col min="5" max="5" width="10.140625" bestFit="1" customWidth="1"/>
    <col min="6" max="6" width="9.42578125" bestFit="1" customWidth="1"/>
    <col min="8" max="8" width="34.7109375" customWidth="1"/>
  </cols>
  <sheetData>
    <row r="1" spans="2:6" ht="31.5" customHeight="1" thickBot="1" x14ac:dyDescent="0.3"/>
    <row r="2" spans="2:6" ht="30" customHeight="1" thickBot="1" x14ac:dyDescent="0.3">
      <c r="B2" s="265" t="str">
        <f>CONCATENATE(Registro!E6,"- ",Registro!A6)</f>
        <v>VW JETTA- FSQ-3841</v>
      </c>
      <c r="C2" s="266"/>
      <c r="D2" s="266"/>
      <c r="E2" s="266"/>
      <c r="F2" s="267"/>
    </row>
    <row r="3" spans="2:6" ht="39.950000000000003" customHeight="1" x14ac:dyDescent="0.25">
      <c r="B3" s="263" t="s">
        <v>148</v>
      </c>
      <c r="C3" s="264"/>
      <c r="D3" s="61" t="s">
        <v>149</v>
      </c>
      <c r="E3" s="61" t="s">
        <v>1</v>
      </c>
      <c r="F3" s="63" t="s">
        <v>4</v>
      </c>
    </row>
    <row r="4" spans="2:6" ht="39.950000000000003" customHeight="1" x14ac:dyDescent="0.25">
      <c r="B4" s="10">
        <v>1</v>
      </c>
      <c r="C4" s="8" t="s">
        <v>150</v>
      </c>
      <c r="D4" s="8">
        <f>COUNTIF(Registro!C$10:C$115,B4)</f>
        <v>0</v>
      </c>
      <c r="E4" s="9">
        <f>SUMIFS(Registro!L$10:L$115,Registro!C$10:C$115,B4)</f>
        <v>0</v>
      </c>
      <c r="F4" s="11">
        <f>SUMIFS(Registro!O$10:O$115,Registro!C$10:C$115,B4)</f>
        <v>0</v>
      </c>
    </row>
    <row r="5" spans="2:6" ht="39.950000000000003" customHeight="1" x14ac:dyDescent="0.25">
      <c r="B5" s="10">
        <v>2</v>
      </c>
      <c r="C5" s="8" t="s">
        <v>151</v>
      </c>
      <c r="D5" s="8">
        <f>COUNTIF(Registro!C$10:C$115,B5)</f>
        <v>0</v>
      </c>
      <c r="E5" s="9">
        <f>SUMIFS(Registro!L$10:L$115,Registro!C$10:C$115,B5)</f>
        <v>0</v>
      </c>
      <c r="F5" s="11">
        <f>SUMIFS(Registro!O$10:O$115,Registro!C$10:C$115,B5)</f>
        <v>0</v>
      </c>
    </row>
    <row r="6" spans="2:6" ht="39.950000000000003" customHeight="1" x14ac:dyDescent="0.25">
      <c r="B6" s="10">
        <v>3</v>
      </c>
      <c r="C6" s="8" t="s">
        <v>152</v>
      </c>
      <c r="D6" s="8">
        <f>COUNTIF(Registro!C$10:C$115,B6)</f>
        <v>0</v>
      </c>
      <c r="E6" s="9">
        <f>SUMIFS(Registro!L$10:L$115,Registro!C$10:C$115,B6)</f>
        <v>0</v>
      </c>
      <c r="F6" s="11">
        <f>SUMIFS(Registro!O$10:O$115,Registro!C$10:C$115,B6)</f>
        <v>0</v>
      </c>
    </row>
    <row r="7" spans="2:6" ht="39.950000000000003" customHeight="1" x14ac:dyDescent="0.25">
      <c r="B7" s="10">
        <v>4</v>
      </c>
      <c r="C7" s="8" t="s">
        <v>153</v>
      </c>
      <c r="D7" s="8">
        <f>COUNTIF(Registro!C$10:C$115,B7)</f>
        <v>0</v>
      </c>
      <c r="E7" s="9">
        <f>SUMIFS(Registro!L$10:L$115,Registro!C$10:C$115,B7)</f>
        <v>0</v>
      </c>
      <c r="F7" s="11">
        <f>SUMIFS(Registro!O$10:O$115,Registro!C$10:C$115,B7)</f>
        <v>0</v>
      </c>
    </row>
    <row r="8" spans="2:6" ht="39.950000000000003" customHeight="1" x14ac:dyDescent="0.25">
      <c r="B8" s="10">
        <v>5</v>
      </c>
      <c r="C8" s="8" t="s">
        <v>154</v>
      </c>
      <c r="D8" s="8">
        <f>COUNTIF(Registro!C$10:C$115,B8)</f>
        <v>0</v>
      </c>
      <c r="E8" s="9">
        <f>SUMIFS(Registro!L$10:L$115,Registro!C$10:C$115,B8)</f>
        <v>0</v>
      </c>
      <c r="F8" s="11">
        <f>SUMIFS(Registro!O$10:O$115,Registro!C$10:C$115,B8)</f>
        <v>0</v>
      </c>
    </row>
    <row r="9" spans="2:6" ht="39.950000000000003" customHeight="1" x14ac:dyDescent="0.25">
      <c r="B9" s="10">
        <v>6</v>
      </c>
      <c r="C9" s="8" t="s">
        <v>155</v>
      </c>
      <c r="D9" s="8">
        <f>COUNTIF(Registro!C$10:C$115,B9)</f>
        <v>0</v>
      </c>
      <c r="E9" s="9">
        <f>SUMIFS(Registro!L$10:L$115,Registro!C$10:C$115,B9)</f>
        <v>0</v>
      </c>
      <c r="F9" s="11">
        <f>SUMIFS(Registro!O$10:O$115,Registro!C$10:C$115,B9)</f>
        <v>0</v>
      </c>
    </row>
    <row r="10" spans="2:6" ht="39.950000000000003" customHeight="1" x14ac:dyDescent="0.25">
      <c r="B10" s="10">
        <v>7</v>
      </c>
      <c r="C10" s="8" t="s">
        <v>156</v>
      </c>
      <c r="D10" s="8">
        <f>COUNTIF(Registro!C$10:C$115,B10)</f>
        <v>0</v>
      </c>
      <c r="E10" s="9">
        <f>SUMIFS(Registro!L$10:L$115,Registro!C$10:C$115,B10)</f>
        <v>0</v>
      </c>
      <c r="F10" s="11">
        <f>SUMIFS(Registro!O$10:O$115,Registro!C$10:C$115,B10)</f>
        <v>0</v>
      </c>
    </row>
    <row r="11" spans="2:6" ht="39.950000000000003" customHeight="1" x14ac:dyDescent="0.25">
      <c r="B11" s="10">
        <v>8</v>
      </c>
      <c r="C11" s="8" t="s">
        <v>157</v>
      </c>
      <c r="D11" s="8">
        <f>COUNTIF(Registro!C$10:C$115,B11)</f>
        <v>0</v>
      </c>
      <c r="E11" s="9">
        <f>SUMIFS(Registro!L$10:L$115,Registro!C$10:C$115,B11)</f>
        <v>0</v>
      </c>
      <c r="F11" s="11">
        <f>SUMIFS(Registro!O$10:O$115,Registro!C$10:C$115,B11)</f>
        <v>0</v>
      </c>
    </row>
    <row r="12" spans="2:6" ht="39.950000000000003" customHeight="1" x14ac:dyDescent="0.25">
      <c r="B12" s="10">
        <v>9</v>
      </c>
      <c r="C12" s="8" t="s">
        <v>158</v>
      </c>
      <c r="D12" s="8">
        <f>COUNTIF(Registro!C$10:C$115,B12)</f>
        <v>0</v>
      </c>
      <c r="E12" s="9">
        <f>SUMIFS(Registro!L$10:L$115,Registro!C$10:C$115,B12)</f>
        <v>0</v>
      </c>
      <c r="F12" s="11">
        <f>SUMIFS(Registro!O$10:O$115,Registro!C$10:C$115,B12)</f>
        <v>0</v>
      </c>
    </row>
    <row r="13" spans="2:6" ht="39.950000000000003" customHeight="1" x14ac:dyDescent="0.25">
      <c r="B13" s="10">
        <v>10</v>
      </c>
      <c r="C13" s="8" t="s">
        <v>159</v>
      </c>
      <c r="D13" s="8">
        <f>COUNTIF(Registro!C$10:C$115,B13)</f>
        <v>0</v>
      </c>
      <c r="E13" s="9">
        <f>SUMIFS(Registro!L$10:L$115,Registro!C$10:C$115,B13)</f>
        <v>0</v>
      </c>
      <c r="F13" s="11">
        <f>SUMIFS(Registro!O$10:O$115,Registro!C$10:C$115,B13)</f>
        <v>0</v>
      </c>
    </row>
    <row r="14" spans="2:6" ht="39.950000000000003" customHeight="1" x14ac:dyDescent="0.25">
      <c r="B14" s="10">
        <v>11</v>
      </c>
      <c r="C14" s="8" t="s">
        <v>160</v>
      </c>
      <c r="D14" s="8">
        <f>COUNTIF(Registro!C$10:C$115,B14)</f>
        <v>0</v>
      </c>
      <c r="E14" s="9">
        <f>SUMIFS(Registro!L$10:L$115,Registro!C$10:C$115,B14)</f>
        <v>0</v>
      </c>
      <c r="F14" s="11">
        <f>SUMIFS(Registro!O$10:O$115,Registro!C$10:C$115,B14)</f>
        <v>0</v>
      </c>
    </row>
    <row r="15" spans="2:6" ht="35.25" customHeight="1" thickBot="1" x14ac:dyDescent="0.3">
      <c r="B15" s="12">
        <v>12</v>
      </c>
      <c r="C15" s="13" t="s">
        <v>161</v>
      </c>
      <c r="D15" s="13">
        <f>COUNTIF(Registro!C$10:C$115,B15)</f>
        <v>0</v>
      </c>
      <c r="E15" s="14">
        <f>SUMIFS(Registro!L$10:L$115,Registro!C$10:C$115,B15)</f>
        <v>0</v>
      </c>
      <c r="F15" s="15">
        <f>SUMIFS(Registro!O$10:O$115,Registro!C$10:C$115,B15)</f>
        <v>0</v>
      </c>
    </row>
  </sheetData>
  <customSheetViews>
    <customSheetView guid="{B684B176-1279-41FC-93C5-AC7ABB5920EE}" scale="90" showGridLines="0" showRowCol="0">
      <selection activeCell="L20" sqref="L20"/>
      <pageMargins left="0.31496062992125984" right="0.11811023622047245" top="0.78740157480314965" bottom="0.78740157480314965" header="0.31496062992125984" footer="0.31496062992125984"/>
      <printOptions horizontalCentered="1"/>
      <pageSetup paperSize="9" scale="80" orientation="landscape" horizontalDpi="4294967293" verticalDpi="4294967293" r:id="rId1"/>
    </customSheetView>
  </customSheetViews>
  <mergeCells count="2">
    <mergeCell ref="B3:C3"/>
    <mergeCell ref="B2:F2"/>
  </mergeCells>
  <printOptions horizontalCentered="1"/>
  <pageMargins left="0.31496062992125984" right="0.11811023622047245" top="0.78740157480314965" bottom="0.78740157480314965" header="0.31496062992125984" footer="0.31496062992125984"/>
  <pageSetup paperSize="9" scale="80" orientation="landscape" horizontalDpi="4294967293" verticalDpi="4294967293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17"/>
  <sheetViews>
    <sheetView showGridLines="0" topLeftCell="A13" zoomScale="90" zoomScaleNormal="90" workbookViewId="0">
      <selection activeCell="B22" sqref="B22"/>
    </sheetView>
  </sheetViews>
  <sheetFormatPr defaultRowHeight="15" x14ac:dyDescent="0.25"/>
  <cols>
    <col min="1" max="1" width="2.42578125" customWidth="1"/>
    <col min="2" max="2" width="28.85546875" bestFit="1" customWidth="1"/>
    <col min="3" max="14" width="7.7109375" customWidth="1"/>
    <col min="15" max="15" width="11.140625" bestFit="1" customWidth="1"/>
  </cols>
  <sheetData>
    <row r="1" spans="2:15" ht="15.75" thickBot="1" x14ac:dyDescent="0.3"/>
    <row r="2" spans="2:15" ht="33" customHeight="1" x14ac:dyDescent="0.25">
      <c r="B2" s="270" t="s">
        <v>0</v>
      </c>
      <c r="C2" s="275" t="str">
        <f>CONCATENATE("KM RODADOS - Veículo: ",Registro!E6," - Placa: ",Registro!A6)</f>
        <v>KM RODADOS - Veículo: VW JETTA - Placa: FSQ-3841</v>
      </c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6"/>
    </row>
    <row r="3" spans="2:15" ht="15.75" x14ac:dyDescent="0.25">
      <c r="B3" s="271"/>
      <c r="C3" s="77" t="s">
        <v>166</v>
      </c>
      <c r="D3" s="77" t="s">
        <v>167</v>
      </c>
      <c r="E3" s="77" t="s">
        <v>168</v>
      </c>
      <c r="F3" s="77" t="s">
        <v>169</v>
      </c>
      <c r="G3" s="77" t="s">
        <v>170</v>
      </c>
      <c r="H3" s="77" t="s">
        <v>171</v>
      </c>
      <c r="I3" s="77" t="s">
        <v>172</v>
      </c>
      <c r="J3" s="77" t="s">
        <v>173</v>
      </c>
      <c r="K3" s="77" t="s">
        <v>174</v>
      </c>
      <c r="L3" s="77" t="s">
        <v>175</v>
      </c>
      <c r="M3" s="77" t="s">
        <v>176</v>
      </c>
      <c r="N3" s="77" t="s">
        <v>177</v>
      </c>
      <c r="O3" s="273" t="s">
        <v>180</v>
      </c>
    </row>
    <row r="4" spans="2:15" ht="16.5" thickBot="1" x14ac:dyDescent="0.3">
      <c r="B4" s="272"/>
      <c r="C4" s="78">
        <v>1</v>
      </c>
      <c r="D4" s="78">
        <v>2</v>
      </c>
      <c r="E4" s="78">
        <v>3</v>
      </c>
      <c r="F4" s="78">
        <v>4</v>
      </c>
      <c r="G4" s="78">
        <v>5</v>
      </c>
      <c r="H4" s="78">
        <v>6</v>
      </c>
      <c r="I4" s="78">
        <v>7</v>
      </c>
      <c r="J4" s="78">
        <v>8</v>
      </c>
      <c r="K4" s="78">
        <v>9</v>
      </c>
      <c r="L4" s="78">
        <v>10</v>
      </c>
      <c r="M4" s="78">
        <v>11</v>
      </c>
      <c r="N4" s="78">
        <v>12</v>
      </c>
      <c r="O4" s="274"/>
    </row>
    <row r="5" spans="2:15" ht="24.95" customHeight="1" x14ac:dyDescent="0.25">
      <c r="B5" s="21" t="s">
        <v>38</v>
      </c>
      <c r="C5" s="22">
        <f>SUMIFS(Registro!$O$10:$O$115,Registro!$D$10:$D$115,$B5,Registro!$C$10:$C$115,C$4)</f>
        <v>0</v>
      </c>
      <c r="D5" s="22">
        <f>SUMIFS(Registro!$O$10:$O$115,Registro!$D$10:$D$115,$B5,Registro!$C$10:$C$115,D$4)</f>
        <v>0</v>
      </c>
      <c r="E5" s="22">
        <f>SUMIFS(Registro!$O$10:$O$115,Registro!$D$10:$D$115,$B5,Registro!$C$10:$C$115,E$4)</f>
        <v>0</v>
      </c>
      <c r="F5" s="22">
        <f>SUMIFS(Registro!$O$10:$O$115,Registro!$D$10:$D$115,$B5,Registro!$C$10:$C$115,F$4)</f>
        <v>0</v>
      </c>
      <c r="G5" s="22">
        <f>SUMIFS(Registro!$O$10:$O$115,Registro!$D$10:$D$115,$B5,Registro!$C$10:$C$115,G$4)</f>
        <v>0</v>
      </c>
      <c r="H5" s="22">
        <f>SUMIFS(Registro!$O$10:$O$115,Registro!$D$10:$D$115,$B5,Registro!$C$10:$C$115,H$4)</f>
        <v>0</v>
      </c>
      <c r="I5" s="22">
        <f>SUMIFS(Registro!$O$10:$O$115,Registro!$D$10:$D$115,$B5,Registro!$C$10:$C$115,I$4)</f>
        <v>0</v>
      </c>
      <c r="J5" s="22">
        <f>SUMIFS(Registro!$O$10:$O$115,Registro!$D$10:$D$115,$B5,Registro!$C$10:$C$115,J$4)</f>
        <v>0</v>
      </c>
      <c r="K5" s="22">
        <f>SUMIFS(Registro!$O$10:$O$115,Registro!$D$10:$D$115,$B5,Registro!$C$10:$C$115,K$4)</f>
        <v>0</v>
      </c>
      <c r="L5" s="22">
        <f>SUMIFS(Registro!$O$10:$O$115,Registro!$D$10:$D$115,$B5,Registro!$C$10:$C$115,L$4)</f>
        <v>0</v>
      </c>
      <c r="M5" s="22">
        <f>SUMIFS(Registro!$O$10:$O$115,Registro!$D$10:$D$115,$B5,Registro!$C$10:$C$115,M$4)</f>
        <v>0</v>
      </c>
      <c r="N5" s="22">
        <f>SUMIFS(Registro!$O$10:$O$115,Registro!$D$10:$D$115,$B5,Registro!$C$10:$C$115,N$4)</f>
        <v>0</v>
      </c>
      <c r="O5" s="23">
        <f>SUM(C5:N5)</f>
        <v>0</v>
      </c>
    </row>
    <row r="6" spans="2:15" ht="24.95" customHeight="1" x14ac:dyDescent="0.25">
      <c r="B6" s="18" t="s">
        <v>90</v>
      </c>
      <c r="C6" s="20">
        <f>SUMIFS(Registro!$O$10:$O$115,Registro!$D$10:$D$115,$B6,Registro!$C$10:$C$115,C$4)</f>
        <v>0</v>
      </c>
      <c r="D6" s="20">
        <f>SUMIFS(Registro!$O$10:$O$115,Registro!$D$10:$D$115,$B6,Registro!$C$10:$C$115,D$4)</f>
        <v>0</v>
      </c>
      <c r="E6" s="20">
        <f>SUMIFS(Registro!$O$10:$O$115,Registro!$D$10:$D$115,$B6,Registro!$C$10:$C$115,E$4)</f>
        <v>0</v>
      </c>
      <c r="F6" s="20">
        <f>SUMIFS(Registro!$O$10:$O$115,Registro!$D$10:$D$115,$B6,Registro!$C$10:$C$115,F$4)</f>
        <v>0</v>
      </c>
      <c r="G6" s="20">
        <f>SUMIFS(Registro!$O$10:$O$115,Registro!$D$10:$D$115,$B6,Registro!$C$10:$C$115,G$4)</f>
        <v>0</v>
      </c>
      <c r="H6" s="20">
        <f>SUMIFS(Registro!$O$10:$O$115,Registro!$D$10:$D$115,$B6,Registro!$C$10:$C$115,H$4)</f>
        <v>0</v>
      </c>
      <c r="I6" s="20">
        <f>SUMIFS(Registro!$O$10:$O$115,Registro!$D$10:$D$115,$B6,Registro!$C$10:$C$115,I$4)</f>
        <v>0</v>
      </c>
      <c r="J6" s="20">
        <f>SUMIFS(Registro!$O$10:$O$115,Registro!$D$10:$D$115,$B6,Registro!$C$10:$C$115,J$4)</f>
        <v>0</v>
      </c>
      <c r="K6" s="20">
        <f>SUMIFS(Registro!$O$10:$O$115,Registro!$D$10:$D$115,$B6,Registro!$C$10:$C$115,K$4)</f>
        <v>0</v>
      </c>
      <c r="L6" s="20">
        <f>SUMIFS(Registro!$O$10:$O$115,Registro!$D$10:$D$115,$B6,Registro!$C$10:$C$115,L$4)</f>
        <v>0</v>
      </c>
      <c r="M6" s="20">
        <f>SUMIFS(Registro!$O$10:$O$115,Registro!$D$10:$D$115,$B6,Registro!$C$10:$C$115,M$4)</f>
        <v>0</v>
      </c>
      <c r="N6" s="20">
        <f>SUMIFS(Registro!$O$10:$O$115,Registro!$D$10:$D$115,$B6,Registro!$C$10:$C$115,N$4)</f>
        <v>0</v>
      </c>
      <c r="O6" s="24">
        <f t="shared" ref="O6:O11" si="0">SUM(C6:N6)</f>
        <v>0</v>
      </c>
    </row>
    <row r="7" spans="2:15" ht="24.95" customHeight="1" x14ac:dyDescent="0.25">
      <c r="B7" s="18" t="s">
        <v>98</v>
      </c>
      <c r="C7" s="20">
        <f>SUMIFS(Registro!$O$10:$O$115,Registro!$D$10:$D$115,$B7,Registro!$C$10:$C$115,C$4)</f>
        <v>0</v>
      </c>
      <c r="D7" s="20">
        <f>SUMIFS(Registro!$O$10:$O$115,Registro!$D$10:$D$115,$B7,Registro!$C$10:$C$115,D$4)</f>
        <v>0</v>
      </c>
      <c r="E7" s="20">
        <f>SUMIFS(Registro!$O$10:$O$115,Registro!$D$10:$D$115,$B7,Registro!$C$10:$C$115,E$4)</f>
        <v>0</v>
      </c>
      <c r="F7" s="20">
        <f>SUMIFS(Registro!$O$10:$O$115,Registro!$D$10:$D$115,$B7,Registro!$C$10:$C$115,F$4)</f>
        <v>0</v>
      </c>
      <c r="G7" s="20">
        <f>SUMIFS(Registro!$O$10:$O$115,Registro!$D$10:$D$115,$B7,Registro!$C$10:$C$115,G$4)</f>
        <v>0</v>
      </c>
      <c r="H7" s="20">
        <f>SUMIFS(Registro!$O$10:$O$115,Registro!$D$10:$D$115,$B7,Registro!$C$10:$C$115,H$4)</f>
        <v>0</v>
      </c>
      <c r="I7" s="20">
        <f>SUMIFS(Registro!$O$10:$O$115,Registro!$D$10:$D$115,$B7,Registro!$C$10:$C$115,I$4)</f>
        <v>0</v>
      </c>
      <c r="J7" s="20">
        <f>SUMIFS(Registro!$O$10:$O$115,Registro!$D$10:$D$115,$B7,Registro!$C$10:$C$115,J$4)</f>
        <v>0</v>
      </c>
      <c r="K7" s="20">
        <f>SUMIFS(Registro!$O$10:$O$115,Registro!$D$10:$D$115,$B7,Registro!$C$10:$C$115,K$4)</f>
        <v>0</v>
      </c>
      <c r="L7" s="20">
        <f>SUMIFS(Registro!$O$10:$O$115,Registro!$D$10:$D$115,$B7,Registro!$C$10:$C$115,L$4)</f>
        <v>0</v>
      </c>
      <c r="M7" s="20">
        <f>SUMIFS(Registro!$O$10:$O$115,Registro!$D$10:$D$115,$B7,Registro!$C$10:$C$115,M$4)</f>
        <v>0</v>
      </c>
      <c r="N7" s="20">
        <f>SUMIFS(Registro!$O$10:$O$115,Registro!$D$10:$D$115,$B7,Registro!$C$10:$C$115,N$4)</f>
        <v>0</v>
      </c>
      <c r="O7" s="24">
        <f t="shared" si="0"/>
        <v>0</v>
      </c>
    </row>
    <row r="8" spans="2:15" ht="24.95" customHeight="1" x14ac:dyDescent="0.25">
      <c r="B8" s="18" t="s">
        <v>109</v>
      </c>
      <c r="C8" s="20">
        <f>SUMIFS(Registro!$O$10:$O$115,Registro!$D$10:$D$115,$B8,Registro!$C$10:$C$115,C$4)</f>
        <v>0</v>
      </c>
      <c r="D8" s="20">
        <f>SUMIFS(Registro!$O$10:$O$115,Registro!$D$10:$D$115,$B8,Registro!$C$10:$C$115,D$4)</f>
        <v>0</v>
      </c>
      <c r="E8" s="20">
        <f>SUMIFS(Registro!$O$10:$O$115,Registro!$D$10:$D$115,$B8,Registro!$C$10:$C$115,E$4)</f>
        <v>0</v>
      </c>
      <c r="F8" s="20">
        <f>SUMIFS(Registro!$O$10:$O$115,Registro!$D$10:$D$115,$B8,Registro!$C$10:$C$115,F$4)</f>
        <v>0</v>
      </c>
      <c r="G8" s="20">
        <f>SUMIFS(Registro!$O$10:$O$115,Registro!$D$10:$D$115,$B8,Registro!$C$10:$C$115,G$4)</f>
        <v>0</v>
      </c>
      <c r="H8" s="20">
        <f>SUMIFS(Registro!$O$10:$O$115,Registro!$D$10:$D$115,$B8,Registro!$C$10:$C$115,H$4)</f>
        <v>0</v>
      </c>
      <c r="I8" s="20">
        <f>SUMIFS(Registro!$O$10:$O$115,Registro!$D$10:$D$115,$B8,Registro!$C$10:$C$115,I$4)</f>
        <v>0</v>
      </c>
      <c r="J8" s="20">
        <f>SUMIFS(Registro!$O$10:$O$115,Registro!$D$10:$D$115,$B8,Registro!$C$10:$C$115,J$4)</f>
        <v>0</v>
      </c>
      <c r="K8" s="20">
        <f>SUMIFS(Registro!$O$10:$O$115,Registro!$D$10:$D$115,$B8,Registro!$C$10:$C$115,K$4)</f>
        <v>0</v>
      </c>
      <c r="L8" s="20">
        <f>SUMIFS(Registro!$O$10:$O$115,Registro!$D$10:$D$115,$B8,Registro!$C$10:$C$115,L$4)</f>
        <v>0</v>
      </c>
      <c r="M8" s="20">
        <f>SUMIFS(Registro!$O$10:$O$115,Registro!$D$10:$D$115,$B8,Registro!$C$10:$C$115,M$4)</f>
        <v>0</v>
      </c>
      <c r="N8" s="20">
        <f>SUMIFS(Registro!$O$10:$O$115,Registro!$D$10:$D$115,$B8,Registro!$C$10:$C$115,N$4)</f>
        <v>0</v>
      </c>
      <c r="O8" s="24">
        <f t="shared" si="0"/>
        <v>0</v>
      </c>
    </row>
    <row r="9" spans="2:15" ht="24.95" customHeight="1" x14ac:dyDescent="0.25">
      <c r="B9" s="18" t="s">
        <v>137</v>
      </c>
      <c r="C9" s="20">
        <f>SUMIFS(Registro!$O$10:$O$115,Registro!$D$10:$D$115,$B9,Registro!$C$10:$C$115,C$4)</f>
        <v>0</v>
      </c>
      <c r="D9" s="20">
        <f>SUMIFS(Registro!$O$10:$O$115,Registro!$D$10:$D$115,$B9,Registro!$C$10:$C$115,D$4)</f>
        <v>0</v>
      </c>
      <c r="E9" s="20">
        <f>SUMIFS(Registro!$O$10:$O$115,Registro!$D$10:$D$115,$B9,Registro!$C$10:$C$115,E$4)</f>
        <v>0</v>
      </c>
      <c r="F9" s="20">
        <f>SUMIFS(Registro!$O$10:$O$115,Registro!$D$10:$D$115,$B9,Registro!$C$10:$C$115,F$4)</f>
        <v>0</v>
      </c>
      <c r="G9" s="20">
        <f>SUMIFS(Registro!$O$10:$O$115,Registro!$D$10:$D$115,$B9,Registro!$C$10:$C$115,G$4)</f>
        <v>0</v>
      </c>
      <c r="H9" s="20">
        <f>SUMIFS(Registro!$O$10:$O$115,Registro!$D$10:$D$115,$B9,Registro!$C$10:$C$115,H$4)</f>
        <v>0</v>
      </c>
      <c r="I9" s="20">
        <f>SUMIFS(Registro!$O$10:$O$115,Registro!$D$10:$D$115,$B9,Registro!$C$10:$C$115,I$4)</f>
        <v>0</v>
      </c>
      <c r="J9" s="20">
        <f>SUMIFS(Registro!$O$10:$O$115,Registro!$D$10:$D$115,$B9,Registro!$C$10:$C$115,J$4)</f>
        <v>0</v>
      </c>
      <c r="K9" s="20">
        <f>SUMIFS(Registro!$O$10:$O$115,Registro!$D$10:$D$115,$B9,Registro!$C$10:$C$115,K$4)</f>
        <v>0</v>
      </c>
      <c r="L9" s="20">
        <f>SUMIFS(Registro!$O$10:$O$115,Registro!$D$10:$D$115,$B9,Registro!$C$10:$C$115,L$4)</f>
        <v>0</v>
      </c>
      <c r="M9" s="20">
        <f>SUMIFS(Registro!$O$10:$O$115,Registro!$D$10:$D$115,$B9,Registro!$C$10:$C$115,M$4)</f>
        <v>0</v>
      </c>
      <c r="N9" s="20">
        <f>SUMIFS(Registro!$O$10:$O$115,Registro!$D$10:$D$115,$B9,Registro!$C$10:$C$115,N$4)</f>
        <v>0</v>
      </c>
      <c r="O9" s="24">
        <f t="shared" si="0"/>
        <v>0</v>
      </c>
    </row>
    <row r="10" spans="2:15" ht="24.95" customHeight="1" thickBot="1" x14ac:dyDescent="0.3">
      <c r="B10" s="25" t="s">
        <v>145</v>
      </c>
      <c r="C10" s="26">
        <f>SUMIFS(Registro!$O$10:$O$115,Registro!$D$10:$D$115,$B10,Registro!$C$10:$C$115,C$4)</f>
        <v>0</v>
      </c>
      <c r="D10" s="26">
        <f>SUMIFS(Registro!$O$10:$O$115,Registro!$D$10:$D$115,$B10,Registro!$C$10:$C$115,D$4)</f>
        <v>0</v>
      </c>
      <c r="E10" s="26">
        <f>SUMIFS(Registro!$O$10:$O$115,Registro!$D$10:$D$115,$B10,Registro!$C$10:$C$115,E$4)</f>
        <v>0</v>
      </c>
      <c r="F10" s="26">
        <f>SUMIFS(Registro!$O$10:$O$115,Registro!$D$10:$D$115,$B10,Registro!$C$10:$C$115,F$4)</f>
        <v>0</v>
      </c>
      <c r="G10" s="26">
        <f>SUMIFS(Registro!$O$10:$O$115,Registro!$D$10:$D$115,$B10,Registro!$C$10:$C$115,G$4)</f>
        <v>0</v>
      </c>
      <c r="H10" s="26">
        <f>SUMIFS(Registro!$O$10:$O$115,Registro!$D$10:$D$115,$B10,Registro!$C$10:$C$115,H$4)</f>
        <v>0</v>
      </c>
      <c r="I10" s="26">
        <f>SUMIFS(Registro!$O$10:$O$115,Registro!$D$10:$D$115,$B10,Registro!$C$10:$C$115,I$4)</f>
        <v>0</v>
      </c>
      <c r="J10" s="26">
        <f>SUMIFS(Registro!$O$10:$O$115,Registro!$D$10:$D$115,$B10,Registro!$C$10:$C$115,J$4)</f>
        <v>0</v>
      </c>
      <c r="K10" s="26">
        <f>SUMIFS(Registro!$O$10:$O$115,Registro!$D$10:$D$115,$B10,Registro!$C$10:$C$115,K$4)</f>
        <v>0</v>
      </c>
      <c r="L10" s="26">
        <f>SUMIFS(Registro!$O$10:$O$115,Registro!$D$10:$D$115,$B10,Registro!$C$10:$C$115,L$4)</f>
        <v>0</v>
      </c>
      <c r="M10" s="26">
        <f>SUMIFS(Registro!$O$10:$O$115,Registro!$D$10:$D$115,$B10,Registro!$C$10:$C$115,M$4)</f>
        <v>0</v>
      </c>
      <c r="N10" s="26">
        <f>SUMIFS(Registro!$O$10:$O$115,Registro!$D$10:$D$115,$B10,Registro!$C$10:$C$115,N$4)</f>
        <v>0</v>
      </c>
      <c r="O10" s="27">
        <f t="shared" si="0"/>
        <v>0</v>
      </c>
    </row>
    <row r="11" spans="2:15" ht="24.95" customHeight="1" thickBot="1" x14ac:dyDescent="0.3">
      <c r="B11" s="28" t="s">
        <v>179</v>
      </c>
      <c r="C11" s="29">
        <f>SUM(C5:C10)</f>
        <v>0</v>
      </c>
      <c r="D11" s="29">
        <f t="shared" ref="D11:N11" si="1">SUM(D5:D10)</f>
        <v>0</v>
      </c>
      <c r="E11" s="29">
        <f t="shared" si="1"/>
        <v>0</v>
      </c>
      <c r="F11" s="29">
        <f t="shared" si="1"/>
        <v>0</v>
      </c>
      <c r="G11" s="29">
        <f t="shared" si="1"/>
        <v>0</v>
      </c>
      <c r="H11" s="29">
        <f t="shared" si="1"/>
        <v>0</v>
      </c>
      <c r="I11" s="29">
        <f t="shared" si="1"/>
        <v>0</v>
      </c>
      <c r="J11" s="29">
        <f t="shared" si="1"/>
        <v>0</v>
      </c>
      <c r="K11" s="29">
        <f t="shared" si="1"/>
        <v>0</v>
      </c>
      <c r="L11" s="29">
        <f t="shared" si="1"/>
        <v>0</v>
      </c>
      <c r="M11" s="29">
        <f t="shared" si="1"/>
        <v>0</v>
      </c>
      <c r="N11" s="29">
        <f t="shared" si="1"/>
        <v>0</v>
      </c>
      <c r="O11" s="30">
        <f t="shared" si="0"/>
        <v>0</v>
      </c>
    </row>
    <row r="12" spans="2:15" x14ac:dyDescent="0.25">
      <c r="C12" s="19"/>
    </row>
    <row r="14" spans="2:15" ht="15.75" x14ac:dyDescent="0.25">
      <c r="B14" s="269" t="s">
        <v>181</v>
      </c>
      <c r="C14" s="268" t="str">
        <f>CONCATENATE("KM RODADOS - Veículo: ",Registro!E6," - Placa: ",Registro!A6)</f>
        <v>KM RODADOS - Veículo: VW JETTA - Placa: FSQ-3841</v>
      </c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</row>
    <row r="15" spans="2:15" ht="15.75" x14ac:dyDescent="0.25">
      <c r="B15" s="269"/>
      <c r="C15" s="77" t="s">
        <v>166</v>
      </c>
      <c r="D15" s="77" t="s">
        <v>167</v>
      </c>
      <c r="E15" s="77" t="s">
        <v>168</v>
      </c>
      <c r="F15" s="77" t="s">
        <v>169</v>
      </c>
      <c r="G15" s="77" t="s">
        <v>170</v>
      </c>
      <c r="H15" s="77" t="s">
        <v>171</v>
      </c>
      <c r="I15" s="77" t="s">
        <v>172</v>
      </c>
      <c r="J15" s="77" t="s">
        <v>173</v>
      </c>
      <c r="K15" s="77" t="s">
        <v>174</v>
      </c>
      <c r="L15" s="77" t="s">
        <v>175</v>
      </c>
      <c r="M15" s="77" t="s">
        <v>176</v>
      </c>
      <c r="N15" s="77" t="s">
        <v>177</v>
      </c>
      <c r="O15" s="268" t="s">
        <v>180</v>
      </c>
    </row>
    <row r="16" spans="2:15" ht="15.75" x14ac:dyDescent="0.25">
      <c r="B16" s="269"/>
      <c r="C16" s="77">
        <v>1</v>
      </c>
      <c r="D16" s="77">
        <v>2</v>
      </c>
      <c r="E16" s="77">
        <v>3</v>
      </c>
      <c r="F16" s="77">
        <v>4</v>
      </c>
      <c r="G16" s="77">
        <v>5</v>
      </c>
      <c r="H16" s="77">
        <v>6</v>
      </c>
      <c r="I16" s="77">
        <v>7</v>
      </c>
      <c r="J16" s="77">
        <v>8</v>
      </c>
      <c r="K16" s="77">
        <v>9</v>
      </c>
      <c r="L16" s="77">
        <v>10</v>
      </c>
      <c r="M16" s="77">
        <v>11</v>
      </c>
      <c r="N16" s="77">
        <v>12</v>
      </c>
      <c r="O16" s="268"/>
    </row>
    <row r="17" spans="2:15" ht="37.5" customHeight="1" x14ac:dyDescent="0.25">
      <c r="B17" s="35" t="s">
        <v>116</v>
      </c>
      <c r="C17" s="20">
        <f>SUMIFS(Registro!$O$10:$O$115,Registro!$D$10:$D$115,$B17,Registro!$C$10:$C$115,C$4)</f>
        <v>0</v>
      </c>
      <c r="D17" s="20">
        <f>SUMIFS(Registro!$O$10:$O$115,Registro!$D$10:$D$115,$B17,Registro!$C$10:$C$115,D$4)</f>
        <v>0</v>
      </c>
      <c r="E17" s="20">
        <f>SUMIFS(Registro!$O$10:$O$115,Registro!$D$10:$D$115,$B17,Registro!$C$10:$C$115,E$4)</f>
        <v>0</v>
      </c>
      <c r="F17" s="20">
        <f>SUMIFS(Registro!$O$10:$O$115,Registro!$D$10:$D$115,$B17,Registro!$C$10:$C$115,F$4)</f>
        <v>0</v>
      </c>
      <c r="G17" s="20">
        <f>SUMIFS(Registro!$O$10:$O$115,Registro!$D$10:$D$115,$B17,Registro!$C$10:$C$115,G$4)</f>
        <v>0</v>
      </c>
      <c r="H17" s="20">
        <f>SUMIFS(Registro!$O$10:$O$115,Registro!$D$10:$D$115,$B17,Registro!$C$10:$C$115,H$4)</f>
        <v>0</v>
      </c>
      <c r="I17" s="20">
        <f>SUMIFS(Registro!$O$10:$O$115,Registro!$D$10:$D$115,$B17,Registro!$C$10:$C$115,I$4)</f>
        <v>0</v>
      </c>
      <c r="J17" s="20">
        <f>SUMIFS(Registro!$O$10:$O$115,Registro!$D$10:$D$115,$B17,Registro!$C$10:$C$115,J$4)</f>
        <v>0</v>
      </c>
      <c r="K17" s="20">
        <f>SUMIFS(Registro!$O$10:$O$115,Registro!$D$10:$D$115,$B17,Registro!$C$10:$C$115,K$4)</f>
        <v>0</v>
      </c>
      <c r="L17" s="20">
        <f>SUMIFS(Registro!$O$10:$O$115,Registro!$D$10:$D$115,$B17,Registro!$C$10:$C$115,L$4)</f>
        <v>0</v>
      </c>
      <c r="M17" s="20">
        <f>SUMIFS(Registro!$O$10:$O$115,Registro!$D$10:$D$115,$B17,Registro!$C$10:$C$115,M$4)</f>
        <v>0</v>
      </c>
      <c r="N17" s="20">
        <f>SUMIFS(Registro!$O$10:$O$115,Registro!$D$10:$D$115,$B17,Registro!$C$10:$C$115,N$4)</f>
        <v>0</v>
      </c>
      <c r="O17" s="31">
        <f>SUM(C17:N17)</f>
        <v>0</v>
      </c>
    </row>
  </sheetData>
  <customSheetViews>
    <customSheetView guid="{B684B176-1279-41FC-93C5-AC7ABB5920EE}" scale="90" showGridLines="0">
      <selection activeCell="T27" sqref="T27"/>
      <pageMargins left="0.11811023622047245" right="0.11811023622047245" top="0.78740157480314965" bottom="0.78740157480314965" header="0.31496062992125984" footer="0.31496062992125984"/>
      <printOptions horizontalCentered="1"/>
      <pageSetup paperSize="9" scale="75" orientation="portrait" horizontalDpi="4294967293" verticalDpi="4294967293" r:id="rId1"/>
    </customSheetView>
  </customSheetViews>
  <mergeCells count="6">
    <mergeCell ref="O15:O16"/>
    <mergeCell ref="B14:B16"/>
    <mergeCell ref="B2:B4"/>
    <mergeCell ref="O3:O4"/>
    <mergeCell ref="C2:O2"/>
    <mergeCell ref="C14:O14"/>
  </mergeCells>
  <dataValidations count="1">
    <dataValidation type="list" allowBlank="1" showInputMessage="1" showErrorMessage="1" sqref="B17">
      <formula1>Motorista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P57"/>
  <sheetViews>
    <sheetView showGridLines="0" workbookViewId="0">
      <selection activeCell="B5" sqref="B5"/>
    </sheetView>
  </sheetViews>
  <sheetFormatPr defaultRowHeight="15" x14ac:dyDescent="0.25"/>
  <cols>
    <col min="1" max="1" width="2.42578125" customWidth="1"/>
    <col min="2" max="2" width="41.42578125" customWidth="1"/>
    <col min="3" max="3" width="28.85546875" bestFit="1" customWidth="1"/>
    <col min="4" max="15" width="7.7109375" customWidth="1"/>
    <col min="16" max="16" width="11.140625" bestFit="1" customWidth="1"/>
  </cols>
  <sheetData>
    <row r="2" spans="2:16" ht="21" x14ac:dyDescent="0.25">
      <c r="B2" s="279" t="s">
        <v>181</v>
      </c>
      <c r="C2" s="62"/>
      <c r="D2" s="280" t="str">
        <f>CONCATENATE("KM RODADOS - Veículo: ",Registro!E6," - Placa: ",Registro!A6)</f>
        <v>KM RODADOS - Veículo: VW JETTA - Placa: FSQ-3841</v>
      </c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</row>
    <row r="3" spans="2:16" ht="21" x14ac:dyDescent="0.25">
      <c r="B3" s="279"/>
      <c r="C3" s="62"/>
      <c r="D3" s="32" t="s">
        <v>166</v>
      </c>
      <c r="E3" s="32" t="s">
        <v>167</v>
      </c>
      <c r="F3" s="32" t="s">
        <v>168</v>
      </c>
      <c r="G3" s="32" t="s">
        <v>169</v>
      </c>
      <c r="H3" s="32" t="s">
        <v>170</v>
      </c>
      <c r="I3" s="32" t="s">
        <v>171</v>
      </c>
      <c r="J3" s="32" t="s">
        <v>172</v>
      </c>
      <c r="K3" s="32" t="s">
        <v>173</v>
      </c>
      <c r="L3" s="32" t="s">
        <v>174</v>
      </c>
      <c r="M3" s="32" t="s">
        <v>175</v>
      </c>
      <c r="N3" s="32" t="s">
        <v>176</v>
      </c>
      <c r="O3" s="32" t="s">
        <v>177</v>
      </c>
      <c r="P3" s="280" t="s">
        <v>180</v>
      </c>
    </row>
    <row r="4" spans="2:16" ht="21" x14ac:dyDescent="0.25">
      <c r="B4" s="279"/>
      <c r="C4" s="62"/>
      <c r="D4" s="32">
        <v>1</v>
      </c>
      <c r="E4" s="32">
        <v>2</v>
      </c>
      <c r="F4" s="32">
        <v>3</v>
      </c>
      <c r="G4" s="32">
        <v>4</v>
      </c>
      <c r="H4" s="32">
        <v>5</v>
      </c>
      <c r="I4" s="32">
        <v>6</v>
      </c>
      <c r="J4" s="32">
        <v>7</v>
      </c>
      <c r="K4" s="32">
        <v>8</v>
      </c>
      <c r="L4" s="32">
        <v>9</v>
      </c>
      <c r="M4" s="32">
        <v>10</v>
      </c>
      <c r="N4" s="32">
        <v>11</v>
      </c>
      <c r="O4" s="32">
        <v>12</v>
      </c>
      <c r="P4" s="280"/>
    </row>
    <row r="5" spans="2:16" ht="37.5" customHeight="1" x14ac:dyDescent="0.25">
      <c r="B5" s="75" t="s">
        <v>18</v>
      </c>
      <c r="C5" s="76" t="str">
        <f>VLOOKUP(B5,B37:C55,2)</f>
        <v>Gabinete nº 07 - Pav.VER - 1º andar</v>
      </c>
      <c r="D5" s="20">
        <f>SUMIFS(Registro!$O$10:$O$115,Registro!$F$10:$F$115,$C5,Registro!$C$10:$C$115,D$36)</f>
        <v>0</v>
      </c>
      <c r="E5" s="20">
        <f>SUMIFS(Registro!$O$10:$O$115,Registro!$F$10:$F$115,$C5,Registro!$C$10:$C$115,E$36)</f>
        <v>0</v>
      </c>
      <c r="F5" s="20">
        <f>SUMIFS(Registro!$O$10:$O$115,Registro!$F$10:$F$115,$C5,Registro!$C$10:$C$115,F$36)</f>
        <v>0</v>
      </c>
      <c r="G5" s="20">
        <f>SUMIFS(Registro!$O$10:$O$115,Registro!$F$10:$F$115,$C5,Registro!$C$10:$C$115,G$36)</f>
        <v>0</v>
      </c>
      <c r="H5" s="20">
        <f>SUMIFS(Registro!$O$10:$O$115,Registro!$F$10:$F$115,$C5,Registro!$C$10:$C$115,H$36)</f>
        <v>0</v>
      </c>
      <c r="I5" s="20">
        <f>SUMIFS(Registro!$O$10:$O$115,Registro!$F$10:$F$115,$C5,Registro!$C$10:$C$115,I$36)</f>
        <v>0</v>
      </c>
      <c r="J5" s="20">
        <f>SUMIFS(Registro!$O$10:$O$115,Registro!$F$10:$F$115,$C5,Registro!$C$10:$C$115,J$36)</f>
        <v>0</v>
      </c>
      <c r="K5" s="20">
        <f>SUMIFS(Registro!$O$10:$O$115,Registro!$F$10:$F$115,$C5,Registro!$C$10:$C$115,K$36)</f>
        <v>0</v>
      </c>
      <c r="L5" s="20">
        <f>SUMIFS(Registro!$O$10:$O$115,Registro!$F$10:$F$115,$C5,Registro!$C$10:$C$115,L$36)</f>
        <v>0</v>
      </c>
      <c r="M5" s="20">
        <f>SUMIFS(Registro!$O$10:$O$115,Registro!$F$10:$F$115,$C5,Registro!$C$10:$C$115,M$36)</f>
        <v>0</v>
      </c>
      <c r="N5" s="20">
        <f>SUMIFS(Registro!$O$10:$O$115,Registro!$F$10:$F$115,$C5,Registro!$C$10:$C$115,N$36)</f>
        <v>0</v>
      </c>
      <c r="O5" s="20">
        <f>SUMIFS(Registro!$O$10:$O$115,Registro!$F$10:$F$115,$C5,Registro!$C$10:$C$115,O$36)</f>
        <v>0</v>
      </c>
      <c r="P5" s="31">
        <f>SUM(D5:O5)</f>
        <v>0</v>
      </c>
    </row>
    <row r="33" spans="2:16" ht="15.75" thickBot="1" x14ac:dyDescent="0.3"/>
    <row r="34" spans="2:16" ht="33" customHeight="1" x14ac:dyDescent="0.25">
      <c r="B34" s="270" t="s">
        <v>621</v>
      </c>
      <c r="C34" s="270" t="s">
        <v>622</v>
      </c>
      <c r="D34" s="275" t="str">
        <f>CONCATENATE("KM RODADOS - Veículo: ",Registro!E6," - Placa: ",Registro!A6)</f>
        <v>KM RODADOS - Veículo: VW JETTA - Placa: FSQ-3841</v>
      </c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6"/>
    </row>
    <row r="35" spans="2:16" ht="15.75" x14ac:dyDescent="0.25">
      <c r="B35" s="271"/>
      <c r="C35" s="271"/>
      <c r="D35" s="77" t="s">
        <v>166</v>
      </c>
      <c r="E35" s="77" t="s">
        <v>167</v>
      </c>
      <c r="F35" s="77" t="s">
        <v>168</v>
      </c>
      <c r="G35" s="77" t="s">
        <v>169</v>
      </c>
      <c r="H35" s="77" t="s">
        <v>170</v>
      </c>
      <c r="I35" s="77" t="s">
        <v>171</v>
      </c>
      <c r="J35" s="77" t="s">
        <v>172</v>
      </c>
      <c r="K35" s="77" t="s">
        <v>173</v>
      </c>
      <c r="L35" s="77" t="s">
        <v>174</v>
      </c>
      <c r="M35" s="77" t="s">
        <v>175</v>
      </c>
      <c r="N35" s="77" t="s">
        <v>176</v>
      </c>
      <c r="O35" s="77" t="s">
        <v>177</v>
      </c>
      <c r="P35" s="273" t="s">
        <v>180</v>
      </c>
    </row>
    <row r="36" spans="2:16" ht="16.5" thickBot="1" x14ac:dyDescent="0.3">
      <c r="B36" s="277"/>
      <c r="C36" s="277"/>
      <c r="D36" s="81">
        <v>1</v>
      </c>
      <c r="E36" s="81">
        <v>2</v>
      </c>
      <c r="F36" s="81">
        <v>3</v>
      </c>
      <c r="G36" s="81">
        <v>4</v>
      </c>
      <c r="H36" s="81">
        <v>5</v>
      </c>
      <c r="I36" s="81">
        <v>6</v>
      </c>
      <c r="J36" s="81">
        <v>7</v>
      </c>
      <c r="K36" s="81">
        <v>8</v>
      </c>
      <c r="L36" s="81">
        <v>9</v>
      </c>
      <c r="M36" s="81">
        <v>10</v>
      </c>
      <c r="N36" s="81">
        <v>11</v>
      </c>
      <c r="O36" s="81">
        <v>12</v>
      </c>
      <c r="P36" s="278"/>
    </row>
    <row r="37" spans="2:16" ht="24.95" customHeight="1" thickBot="1" x14ac:dyDescent="0.3">
      <c r="B37" s="73" t="s">
        <v>18</v>
      </c>
      <c r="C37" s="73" t="s">
        <v>20</v>
      </c>
      <c r="D37" s="79">
        <f>SUMIFS(Registro!$O$10:$O$115,Registro!$F$10:$F$115,$C37,Registro!$C$10:$C$115,D$36)</f>
        <v>0</v>
      </c>
      <c r="E37" s="79">
        <f>SUMIFS(Registro!$O$10:$O$115,Registro!$F$10:$F$115,$C37,Registro!$C$10:$C$115,E$36)</f>
        <v>0</v>
      </c>
      <c r="F37" s="79">
        <f>SUMIFS(Registro!$O$10:$O$115,Registro!$F$10:$F$115,$C37,Registro!$C$10:$C$115,F$36)</f>
        <v>0</v>
      </c>
      <c r="G37" s="79">
        <f>SUMIFS(Registro!$O$10:$O$115,Registro!$F$10:$F$115,$C37,Registro!$C$10:$C$115,G$36)</f>
        <v>0</v>
      </c>
      <c r="H37" s="79">
        <f>SUMIFS(Registro!$O$10:$O$115,Registro!$F$10:$F$115,$C37,Registro!$C$10:$C$115,H$36)</f>
        <v>0</v>
      </c>
      <c r="I37" s="79">
        <f>SUMIFS(Registro!$O$10:$O$115,Registro!$F$10:$F$115,$C37,Registro!$C$10:$C$115,I$36)</f>
        <v>0</v>
      </c>
      <c r="J37" s="79">
        <f>SUMIFS(Registro!$O$10:$O$115,Registro!$F$10:$F$115,$C37,Registro!$C$10:$C$115,J$36)</f>
        <v>0</v>
      </c>
      <c r="K37" s="79">
        <f>SUMIFS(Registro!$O$10:$O$115,Registro!$F$10:$F$115,$C37,Registro!$C$10:$C$115,K$36)</f>
        <v>0</v>
      </c>
      <c r="L37" s="79">
        <f>SUMIFS(Registro!$O$10:$O$115,Registro!$F$10:$F$115,$C37,Registro!$C$10:$C$115,L$36)</f>
        <v>0</v>
      </c>
      <c r="M37" s="79">
        <f>SUMIFS(Registro!$O$10:$O$115,Registro!$F$10:$F$115,$C37,Registro!$C$10:$C$115,M$36)</f>
        <v>0</v>
      </c>
      <c r="N37" s="79">
        <f>SUMIFS(Registro!$O$10:$O$115,Registro!$F$10:$F$115,$C37,Registro!$C$10:$C$115,N$36)</f>
        <v>0</v>
      </c>
      <c r="O37" s="79">
        <f>SUMIFS(Registro!$O$10:$O$115,Registro!$F$10:$F$115,$C37,Registro!$C$10:$C$115,O$36)</f>
        <v>0</v>
      </c>
      <c r="P37" s="80">
        <f>SUM(D37:O37)</f>
        <v>0</v>
      </c>
    </row>
    <row r="38" spans="2:16" ht="24.95" customHeight="1" thickBot="1" x14ac:dyDescent="0.3">
      <c r="B38" s="36" t="s">
        <v>24</v>
      </c>
      <c r="C38" s="36" t="s">
        <v>26</v>
      </c>
      <c r="D38" s="22">
        <f>SUMIFS(Registro!$O$10:$O$115,Registro!$F$10:$F$115,$C38,Registro!$C$10:$C$115,D$36)</f>
        <v>0</v>
      </c>
      <c r="E38" s="22">
        <f>SUMIFS(Registro!$O$10:$O$115,Registro!$F$10:$F$115,$C38,Registro!$C$10:$C$115,E$36)</f>
        <v>0</v>
      </c>
      <c r="F38" s="22">
        <f>SUMIFS(Registro!$O$10:$O$115,Registro!$F$10:$F$115,$C38,Registro!$C$10:$C$115,F$36)</f>
        <v>0</v>
      </c>
      <c r="G38" s="22">
        <f>SUMIFS(Registro!$O$10:$O$115,Registro!$F$10:$F$115,$C38,Registro!$C$10:$C$115,G$36)</f>
        <v>0</v>
      </c>
      <c r="H38" s="22">
        <f>SUMIFS(Registro!$O$10:$O$115,Registro!$F$10:$F$115,$C38,Registro!$C$10:$C$115,H$36)</f>
        <v>0</v>
      </c>
      <c r="I38" s="22">
        <f>SUMIFS(Registro!$O$10:$O$115,Registro!$F$10:$F$115,$C38,Registro!$C$10:$C$115,I$36)</f>
        <v>0</v>
      </c>
      <c r="J38" s="22">
        <f>SUMIFS(Registro!$O$10:$O$115,Registro!$F$10:$F$115,$C38,Registro!$C$10:$C$115,J$36)</f>
        <v>0</v>
      </c>
      <c r="K38" s="22">
        <f>SUMIFS(Registro!$O$10:$O$115,Registro!$F$10:$F$115,$C38,Registro!$C$10:$C$115,K$36)</f>
        <v>0</v>
      </c>
      <c r="L38" s="22">
        <f>SUMIFS(Registro!$O$10:$O$115,Registro!$F$10:$F$115,$C38,Registro!$C$10:$C$115,L$36)</f>
        <v>0</v>
      </c>
      <c r="M38" s="22">
        <f>SUMIFS(Registro!$O$10:$O$115,Registro!$F$10:$F$115,$C38,Registro!$C$10:$C$115,M$36)</f>
        <v>0</v>
      </c>
      <c r="N38" s="22">
        <f>SUMIFS(Registro!$O$10:$O$115,Registro!$F$10:$F$115,$C38,Registro!$C$10:$C$115,N$36)</f>
        <v>0</v>
      </c>
      <c r="O38" s="22">
        <f>SUMIFS(Registro!$O$10:$O$115,Registro!$F$10:$F$115,$C38,Registro!$C$10:$C$115,O$36)</f>
        <v>0</v>
      </c>
      <c r="P38" s="23">
        <f t="shared" ref="P38:P55" si="0">SUM(D38:O38)</f>
        <v>0</v>
      </c>
    </row>
    <row r="39" spans="2:16" ht="24.95" customHeight="1" thickBot="1" x14ac:dyDescent="0.3">
      <c r="B39" s="36" t="s">
        <v>55</v>
      </c>
      <c r="C39" s="36" t="s">
        <v>57</v>
      </c>
      <c r="D39" s="22">
        <f>SUMIFS(Registro!$O$10:$O$115,Registro!$F$10:$F$115,$C39,Registro!$C$10:$C$115,D$36)</f>
        <v>0</v>
      </c>
      <c r="E39" s="22">
        <f>SUMIFS(Registro!$O$10:$O$115,Registro!$F$10:$F$115,$C39,Registro!$C$10:$C$115,E$36)</f>
        <v>0</v>
      </c>
      <c r="F39" s="22">
        <f>SUMIFS(Registro!$O$10:$O$115,Registro!$F$10:$F$115,$C39,Registro!$C$10:$C$115,F$36)</f>
        <v>0</v>
      </c>
      <c r="G39" s="22">
        <f>SUMIFS(Registro!$O$10:$O$115,Registro!$F$10:$F$115,$C39,Registro!$C$10:$C$115,G$36)</f>
        <v>0</v>
      </c>
      <c r="H39" s="22">
        <f>SUMIFS(Registro!$O$10:$O$115,Registro!$F$10:$F$115,$C39,Registro!$C$10:$C$115,H$36)</f>
        <v>0</v>
      </c>
      <c r="I39" s="22">
        <f>SUMIFS(Registro!$O$10:$O$115,Registro!$F$10:$F$115,$C39,Registro!$C$10:$C$115,I$36)</f>
        <v>0</v>
      </c>
      <c r="J39" s="22">
        <f>SUMIFS(Registro!$O$10:$O$115,Registro!$F$10:$F$115,$C39,Registro!$C$10:$C$115,J$36)</f>
        <v>0</v>
      </c>
      <c r="K39" s="22">
        <f>SUMIFS(Registro!$O$10:$O$115,Registro!$F$10:$F$115,$C39,Registro!$C$10:$C$115,K$36)</f>
        <v>0</v>
      </c>
      <c r="L39" s="22">
        <f>SUMIFS(Registro!$O$10:$O$115,Registro!$F$10:$F$115,$C39,Registro!$C$10:$C$115,L$36)</f>
        <v>0</v>
      </c>
      <c r="M39" s="22">
        <f>SUMIFS(Registro!$O$10:$O$115,Registro!$F$10:$F$115,$C39,Registro!$C$10:$C$115,M$36)</f>
        <v>0</v>
      </c>
      <c r="N39" s="22">
        <f>SUMIFS(Registro!$O$10:$O$115,Registro!$F$10:$F$115,$C39,Registro!$C$10:$C$115,N$36)</f>
        <v>0</v>
      </c>
      <c r="O39" s="22">
        <f>SUMIFS(Registro!$O$10:$O$115,Registro!$F$10:$F$115,$C39,Registro!$C$10:$C$115,O$36)</f>
        <v>0</v>
      </c>
      <c r="P39" s="23">
        <f t="shared" si="0"/>
        <v>0</v>
      </c>
    </row>
    <row r="40" spans="2:16" ht="24.95" customHeight="1" thickBot="1" x14ac:dyDescent="0.3">
      <c r="B40" s="36" t="s">
        <v>10</v>
      </c>
      <c r="C40" s="36" t="s">
        <v>13</v>
      </c>
      <c r="D40" s="22">
        <f>SUMIFS(Registro!$O$10:$O$115,Registro!$F$10:$F$115,$C40,Registro!$C$10:$C$115,D$36)</f>
        <v>0</v>
      </c>
      <c r="E40" s="22">
        <f>SUMIFS(Registro!$O$10:$O$115,Registro!$F$10:$F$115,$C40,Registro!$C$10:$C$115,E$36)</f>
        <v>0</v>
      </c>
      <c r="F40" s="22">
        <f>SUMIFS(Registro!$O$10:$O$115,Registro!$F$10:$F$115,$C40,Registro!$C$10:$C$115,F$36)</f>
        <v>0</v>
      </c>
      <c r="G40" s="22">
        <f>SUMIFS(Registro!$O$10:$O$115,Registro!$F$10:$F$115,$C40,Registro!$C$10:$C$115,G$36)</f>
        <v>0</v>
      </c>
      <c r="H40" s="22">
        <f>SUMIFS(Registro!$O$10:$O$115,Registro!$F$10:$F$115,$C40,Registro!$C$10:$C$115,H$36)</f>
        <v>0</v>
      </c>
      <c r="I40" s="22">
        <f>SUMIFS(Registro!$O$10:$O$115,Registro!$F$10:$F$115,$C40,Registro!$C$10:$C$115,I$36)</f>
        <v>0</v>
      </c>
      <c r="J40" s="22">
        <f>SUMIFS(Registro!$O$10:$O$115,Registro!$F$10:$F$115,$C40,Registro!$C$10:$C$115,J$36)</f>
        <v>0</v>
      </c>
      <c r="K40" s="22">
        <f>SUMIFS(Registro!$O$10:$O$115,Registro!$F$10:$F$115,$C40,Registro!$C$10:$C$115,K$36)</f>
        <v>0</v>
      </c>
      <c r="L40" s="22">
        <f>SUMIFS(Registro!$O$10:$O$115,Registro!$F$10:$F$115,$C40,Registro!$C$10:$C$115,L$36)</f>
        <v>0</v>
      </c>
      <c r="M40" s="22">
        <f>SUMIFS(Registro!$O$10:$O$115,Registro!$F$10:$F$115,$C40,Registro!$C$10:$C$115,M$36)</f>
        <v>0</v>
      </c>
      <c r="N40" s="22">
        <f>SUMIFS(Registro!$O$10:$O$115,Registro!$F$10:$F$115,$C40,Registro!$C$10:$C$115,N$36)</f>
        <v>0</v>
      </c>
      <c r="O40" s="22">
        <f>SUMIFS(Registro!$O$10:$O$115,Registro!$F$10:$F$115,$C40,Registro!$C$10:$C$115,O$36)</f>
        <v>0</v>
      </c>
      <c r="P40" s="23">
        <f t="shared" si="0"/>
        <v>0</v>
      </c>
    </row>
    <row r="41" spans="2:16" ht="24.95" customHeight="1" thickBot="1" x14ac:dyDescent="0.3">
      <c r="B41" s="36" t="s">
        <v>21</v>
      </c>
      <c r="C41" s="36" t="s">
        <v>23</v>
      </c>
      <c r="D41" s="22">
        <f>SUMIFS(Registro!$O$10:$O$115,Registro!$F$10:$F$115,$C41,Registro!$C$10:$C$115,D$36)</f>
        <v>0</v>
      </c>
      <c r="E41" s="22">
        <f>SUMIFS(Registro!$O$10:$O$115,Registro!$F$10:$F$115,$C41,Registro!$C$10:$C$115,E$36)</f>
        <v>0</v>
      </c>
      <c r="F41" s="22">
        <f>SUMIFS(Registro!$O$10:$O$115,Registro!$F$10:$F$115,$C41,Registro!$C$10:$C$115,F$36)</f>
        <v>0</v>
      </c>
      <c r="G41" s="22">
        <f>SUMIFS(Registro!$O$10:$O$115,Registro!$F$10:$F$115,$C41,Registro!$C$10:$C$115,G$36)</f>
        <v>0</v>
      </c>
      <c r="H41" s="22">
        <f>SUMIFS(Registro!$O$10:$O$115,Registro!$F$10:$F$115,$C41,Registro!$C$10:$C$115,H$36)</f>
        <v>0</v>
      </c>
      <c r="I41" s="22">
        <f>SUMIFS(Registro!$O$10:$O$115,Registro!$F$10:$F$115,$C41,Registro!$C$10:$C$115,I$36)</f>
        <v>0</v>
      </c>
      <c r="J41" s="22">
        <f>SUMIFS(Registro!$O$10:$O$115,Registro!$F$10:$F$115,$C41,Registro!$C$10:$C$115,J$36)</f>
        <v>0</v>
      </c>
      <c r="K41" s="22">
        <f>SUMIFS(Registro!$O$10:$O$115,Registro!$F$10:$F$115,$C41,Registro!$C$10:$C$115,K$36)</f>
        <v>0</v>
      </c>
      <c r="L41" s="22">
        <f>SUMIFS(Registro!$O$10:$O$115,Registro!$F$10:$F$115,$C41,Registro!$C$10:$C$115,L$36)</f>
        <v>0</v>
      </c>
      <c r="M41" s="22">
        <f>SUMIFS(Registro!$O$10:$O$115,Registro!$F$10:$F$115,$C41,Registro!$C$10:$C$115,M$36)</f>
        <v>0</v>
      </c>
      <c r="N41" s="22">
        <f>SUMIFS(Registro!$O$10:$O$115,Registro!$F$10:$F$115,$C41,Registro!$C$10:$C$115,N$36)</f>
        <v>0</v>
      </c>
      <c r="O41" s="22">
        <f>SUMIFS(Registro!$O$10:$O$115,Registro!$F$10:$F$115,$C41,Registro!$C$10:$C$115,O$36)</f>
        <v>0</v>
      </c>
      <c r="P41" s="23">
        <f t="shared" si="0"/>
        <v>0</v>
      </c>
    </row>
    <row r="42" spans="2:16" ht="24.95" customHeight="1" thickBot="1" x14ac:dyDescent="0.3">
      <c r="B42" s="36" t="s">
        <v>14</v>
      </c>
      <c r="C42" s="36" t="s">
        <v>17</v>
      </c>
      <c r="D42" s="22">
        <f>SUMIFS(Registro!$O$10:$O$115,Registro!$F$10:$F$115,$C42,Registro!$C$10:$C$115,D$36)</f>
        <v>0</v>
      </c>
      <c r="E42" s="22">
        <f>SUMIFS(Registro!$O$10:$O$115,Registro!$F$10:$F$115,$C42,Registro!$C$10:$C$115,E$36)</f>
        <v>0</v>
      </c>
      <c r="F42" s="22">
        <f>SUMIFS(Registro!$O$10:$O$115,Registro!$F$10:$F$115,$C42,Registro!$C$10:$C$115,F$36)</f>
        <v>0</v>
      </c>
      <c r="G42" s="22">
        <f>SUMIFS(Registro!$O$10:$O$115,Registro!$F$10:$F$115,$C42,Registro!$C$10:$C$115,G$36)</f>
        <v>0</v>
      </c>
      <c r="H42" s="22">
        <f>SUMIFS(Registro!$O$10:$O$115,Registro!$F$10:$F$115,$C42,Registro!$C$10:$C$115,H$36)</f>
        <v>0</v>
      </c>
      <c r="I42" s="22">
        <f>SUMIFS(Registro!$O$10:$O$115,Registro!$F$10:$F$115,$C42,Registro!$C$10:$C$115,I$36)</f>
        <v>0</v>
      </c>
      <c r="J42" s="22">
        <f>SUMIFS(Registro!$O$10:$O$115,Registro!$F$10:$F$115,$C42,Registro!$C$10:$C$115,J$36)</f>
        <v>0</v>
      </c>
      <c r="K42" s="22">
        <f>SUMIFS(Registro!$O$10:$O$115,Registro!$F$10:$F$115,$C42,Registro!$C$10:$C$115,K$36)</f>
        <v>0</v>
      </c>
      <c r="L42" s="22">
        <f>SUMIFS(Registro!$O$10:$O$115,Registro!$F$10:$F$115,$C42,Registro!$C$10:$C$115,L$36)</f>
        <v>0</v>
      </c>
      <c r="M42" s="22">
        <f>SUMIFS(Registro!$O$10:$O$115,Registro!$F$10:$F$115,$C42,Registro!$C$10:$C$115,M$36)</f>
        <v>0</v>
      </c>
      <c r="N42" s="22">
        <f>SUMIFS(Registro!$O$10:$O$115,Registro!$F$10:$F$115,$C42,Registro!$C$10:$C$115,N$36)</f>
        <v>0</v>
      </c>
      <c r="O42" s="22">
        <f>SUMIFS(Registro!$O$10:$O$115,Registro!$F$10:$F$115,$C42,Registro!$C$10:$C$115,O$36)</f>
        <v>0</v>
      </c>
      <c r="P42" s="23">
        <f t="shared" si="0"/>
        <v>0</v>
      </c>
    </row>
    <row r="43" spans="2:16" ht="24.95" customHeight="1" thickBot="1" x14ac:dyDescent="0.3">
      <c r="B43" s="36" t="s">
        <v>79</v>
      </c>
      <c r="C43" s="36" t="s">
        <v>81</v>
      </c>
      <c r="D43" s="22">
        <f>SUMIFS(Registro!$O$10:$O$115,Registro!$F$10:$F$115,$C43,Registro!$C$10:$C$115,D$36)</f>
        <v>0</v>
      </c>
      <c r="E43" s="22">
        <f>SUMIFS(Registro!$O$10:$O$115,Registro!$F$10:$F$115,$C43,Registro!$C$10:$C$115,E$36)</f>
        <v>0</v>
      </c>
      <c r="F43" s="22">
        <f>SUMIFS(Registro!$O$10:$O$115,Registro!$F$10:$F$115,$C43,Registro!$C$10:$C$115,F$36)</f>
        <v>0</v>
      </c>
      <c r="G43" s="22">
        <f>SUMIFS(Registro!$O$10:$O$115,Registro!$F$10:$F$115,$C43,Registro!$C$10:$C$115,G$36)</f>
        <v>0</v>
      </c>
      <c r="H43" s="22">
        <f>SUMIFS(Registro!$O$10:$O$115,Registro!$F$10:$F$115,$C43,Registro!$C$10:$C$115,H$36)</f>
        <v>0</v>
      </c>
      <c r="I43" s="22">
        <f>SUMIFS(Registro!$O$10:$O$115,Registro!$F$10:$F$115,$C43,Registro!$C$10:$C$115,I$36)</f>
        <v>0</v>
      </c>
      <c r="J43" s="22">
        <f>SUMIFS(Registro!$O$10:$O$115,Registro!$F$10:$F$115,$C43,Registro!$C$10:$C$115,J$36)</f>
        <v>0</v>
      </c>
      <c r="K43" s="22">
        <f>SUMIFS(Registro!$O$10:$O$115,Registro!$F$10:$F$115,$C43,Registro!$C$10:$C$115,K$36)</f>
        <v>0</v>
      </c>
      <c r="L43" s="22">
        <f>SUMIFS(Registro!$O$10:$O$115,Registro!$F$10:$F$115,$C43,Registro!$C$10:$C$115,L$36)</f>
        <v>0</v>
      </c>
      <c r="M43" s="22">
        <f>SUMIFS(Registro!$O$10:$O$115,Registro!$F$10:$F$115,$C43,Registro!$C$10:$C$115,M$36)</f>
        <v>0</v>
      </c>
      <c r="N43" s="22">
        <f>SUMIFS(Registro!$O$10:$O$115,Registro!$F$10:$F$115,$C43,Registro!$C$10:$C$115,N$36)</f>
        <v>0</v>
      </c>
      <c r="O43" s="22">
        <f>SUMIFS(Registro!$O$10:$O$115,Registro!$F$10:$F$115,$C43,Registro!$C$10:$C$115,O$36)</f>
        <v>0</v>
      </c>
      <c r="P43" s="23">
        <f t="shared" si="0"/>
        <v>0</v>
      </c>
    </row>
    <row r="44" spans="2:16" ht="24.95" customHeight="1" thickBot="1" x14ac:dyDescent="0.3">
      <c r="B44" s="36" t="s">
        <v>41</v>
      </c>
      <c r="C44" s="36" t="s">
        <v>43</v>
      </c>
      <c r="D44" s="22">
        <f>SUMIFS(Registro!$O$10:$O$115,Registro!$F$10:$F$115,$C44,Registro!$C$10:$C$115,D$36)</f>
        <v>0</v>
      </c>
      <c r="E44" s="22">
        <f>SUMIFS(Registro!$O$10:$O$115,Registro!$F$10:$F$115,$C44,Registro!$C$10:$C$115,E$36)</f>
        <v>0</v>
      </c>
      <c r="F44" s="22">
        <f>SUMIFS(Registro!$O$10:$O$115,Registro!$F$10:$F$115,$C44,Registro!$C$10:$C$115,F$36)</f>
        <v>0</v>
      </c>
      <c r="G44" s="22">
        <f>SUMIFS(Registro!$O$10:$O$115,Registro!$F$10:$F$115,$C44,Registro!$C$10:$C$115,G$36)</f>
        <v>0</v>
      </c>
      <c r="H44" s="22">
        <f>SUMIFS(Registro!$O$10:$O$115,Registro!$F$10:$F$115,$C44,Registro!$C$10:$C$115,H$36)</f>
        <v>0</v>
      </c>
      <c r="I44" s="22">
        <f>SUMIFS(Registro!$O$10:$O$115,Registro!$F$10:$F$115,$C44,Registro!$C$10:$C$115,I$36)</f>
        <v>0</v>
      </c>
      <c r="J44" s="22">
        <f>SUMIFS(Registro!$O$10:$O$115,Registro!$F$10:$F$115,$C44,Registro!$C$10:$C$115,J$36)</f>
        <v>0</v>
      </c>
      <c r="K44" s="22">
        <f>SUMIFS(Registro!$O$10:$O$115,Registro!$F$10:$F$115,$C44,Registro!$C$10:$C$115,K$36)</f>
        <v>0</v>
      </c>
      <c r="L44" s="22">
        <f>SUMIFS(Registro!$O$10:$O$115,Registro!$F$10:$F$115,$C44,Registro!$C$10:$C$115,L$36)</f>
        <v>0</v>
      </c>
      <c r="M44" s="22">
        <f>SUMIFS(Registro!$O$10:$O$115,Registro!$F$10:$F$115,$C44,Registro!$C$10:$C$115,M$36)</f>
        <v>0</v>
      </c>
      <c r="N44" s="22">
        <f>SUMIFS(Registro!$O$10:$O$115,Registro!$F$10:$F$115,$C44,Registro!$C$10:$C$115,N$36)</f>
        <v>0</v>
      </c>
      <c r="O44" s="22">
        <f>SUMIFS(Registro!$O$10:$O$115,Registro!$F$10:$F$115,$C44,Registro!$C$10:$C$115,O$36)</f>
        <v>0</v>
      </c>
      <c r="P44" s="23">
        <f t="shared" si="0"/>
        <v>0</v>
      </c>
    </row>
    <row r="45" spans="2:16" ht="24.95" customHeight="1" thickBot="1" x14ac:dyDescent="0.3">
      <c r="B45" s="36" t="s">
        <v>91</v>
      </c>
      <c r="C45" s="36" t="s">
        <v>93</v>
      </c>
      <c r="D45" s="22">
        <f>SUMIFS(Registro!$O$10:$O$115,Registro!$F$10:$F$115,$C45,Registro!$C$10:$C$115,D$36)</f>
        <v>0</v>
      </c>
      <c r="E45" s="22">
        <f>SUMIFS(Registro!$O$10:$O$115,Registro!$F$10:$F$115,$C45,Registro!$C$10:$C$115,E$36)</f>
        <v>0</v>
      </c>
      <c r="F45" s="22">
        <f>SUMIFS(Registro!$O$10:$O$115,Registro!$F$10:$F$115,$C45,Registro!$C$10:$C$115,F$36)</f>
        <v>0</v>
      </c>
      <c r="G45" s="22">
        <f>SUMIFS(Registro!$O$10:$O$115,Registro!$F$10:$F$115,$C45,Registro!$C$10:$C$115,G$36)</f>
        <v>0</v>
      </c>
      <c r="H45" s="22">
        <f>SUMIFS(Registro!$O$10:$O$115,Registro!$F$10:$F$115,$C45,Registro!$C$10:$C$115,H$36)</f>
        <v>0</v>
      </c>
      <c r="I45" s="22">
        <f>SUMIFS(Registro!$O$10:$O$115,Registro!$F$10:$F$115,$C45,Registro!$C$10:$C$115,I$36)</f>
        <v>0</v>
      </c>
      <c r="J45" s="22">
        <f>SUMIFS(Registro!$O$10:$O$115,Registro!$F$10:$F$115,$C45,Registro!$C$10:$C$115,J$36)</f>
        <v>0</v>
      </c>
      <c r="K45" s="22">
        <f>SUMIFS(Registro!$O$10:$O$115,Registro!$F$10:$F$115,$C45,Registro!$C$10:$C$115,K$36)</f>
        <v>0</v>
      </c>
      <c r="L45" s="22">
        <f>SUMIFS(Registro!$O$10:$O$115,Registro!$F$10:$F$115,$C45,Registro!$C$10:$C$115,L$36)</f>
        <v>0</v>
      </c>
      <c r="M45" s="22">
        <f>SUMIFS(Registro!$O$10:$O$115,Registro!$F$10:$F$115,$C45,Registro!$C$10:$C$115,M$36)</f>
        <v>0</v>
      </c>
      <c r="N45" s="22">
        <f>SUMIFS(Registro!$O$10:$O$115,Registro!$F$10:$F$115,$C45,Registro!$C$10:$C$115,N$36)</f>
        <v>0</v>
      </c>
      <c r="O45" s="22">
        <f>SUMIFS(Registro!$O$10:$O$115,Registro!$F$10:$F$115,$C45,Registro!$C$10:$C$115,O$36)</f>
        <v>0</v>
      </c>
      <c r="P45" s="23">
        <f t="shared" si="0"/>
        <v>0</v>
      </c>
    </row>
    <row r="46" spans="2:16" ht="24.95" customHeight="1" thickBot="1" x14ac:dyDescent="0.3">
      <c r="B46" s="36" t="s">
        <v>95</v>
      </c>
      <c r="C46" s="36" t="s">
        <v>97</v>
      </c>
      <c r="D46" s="22">
        <f>SUMIFS(Registro!$O$10:$O$115,Registro!$F$10:$F$115,$C46,Registro!$C$10:$C$115,D$36)</f>
        <v>0</v>
      </c>
      <c r="E46" s="22">
        <f>SUMIFS(Registro!$O$10:$O$115,Registro!$F$10:$F$115,$C46,Registro!$C$10:$C$115,E$36)</f>
        <v>0</v>
      </c>
      <c r="F46" s="22">
        <f>SUMIFS(Registro!$O$10:$O$115,Registro!$F$10:$F$115,$C46,Registro!$C$10:$C$115,F$36)</f>
        <v>0</v>
      </c>
      <c r="G46" s="22">
        <f>SUMIFS(Registro!$O$10:$O$115,Registro!$F$10:$F$115,$C46,Registro!$C$10:$C$115,G$36)</f>
        <v>0</v>
      </c>
      <c r="H46" s="22">
        <f>SUMIFS(Registro!$O$10:$O$115,Registro!$F$10:$F$115,$C46,Registro!$C$10:$C$115,H$36)</f>
        <v>0</v>
      </c>
      <c r="I46" s="22">
        <f>SUMIFS(Registro!$O$10:$O$115,Registro!$F$10:$F$115,$C46,Registro!$C$10:$C$115,I$36)</f>
        <v>0</v>
      </c>
      <c r="J46" s="22">
        <f>SUMIFS(Registro!$O$10:$O$115,Registro!$F$10:$F$115,$C46,Registro!$C$10:$C$115,J$36)</f>
        <v>0</v>
      </c>
      <c r="K46" s="22">
        <f>SUMIFS(Registro!$O$10:$O$115,Registro!$F$10:$F$115,$C46,Registro!$C$10:$C$115,K$36)</f>
        <v>0</v>
      </c>
      <c r="L46" s="22">
        <f>SUMIFS(Registro!$O$10:$O$115,Registro!$F$10:$F$115,$C46,Registro!$C$10:$C$115,L$36)</f>
        <v>0</v>
      </c>
      <c r="M46" s="22">
        <f>SUMIFS(Registro!$O$10:$O$115,Registro!$F$10:$F$115,$C46,Registro!$C$10:$C$115,M$36)</f>
        <v>0</v>
      </c>
      <c r="N46" s="22">
        <f>SUMIFS(Registro!$O$10:$O$115,Registro!$F$10:$F$115,$C46,Registro!$C$10:$C$115,N$36)</f>
        <v>0</v>
      </c>
      <c r="O46" s="22">
        <f>SUMIFS(Registro!$O$10:$O$115,Registro!$F$10:$F$115,$C46,Registro!$C$10:$C$115,O$36)</f>
        <v>0</v>
      </c>
      <c r="P46" s="23">
        <f t="shared" si="0"/>
        <v>0</v>
      </c>
    </row>
    <row r="47" spans="2:16" ht="24.95" customHeight="1" thickBot="1" x14ac:dyDescent="0.3">
      <c r="B47" s="36" t="s">
        <v>190</v>
      </c>
      <c r="C47" s="36" t="s">
        <v>31</v>
      </c>
      <c r="D47" s="22">
        <f>SUMIFS(Registro!$O$10:$O$115,Registro!$F$10:$F$115,$C47,Registro!$C$10:$C$115,D$36)</f>
        <v>0</v>
      </c>
      <c r="E47" s="22">
        <f>SUMIFS(Registro!$O$10:$O$115,Registro!$F$10:$F$115,$C47,Registro!$C$10:$C$115,E$36)</f>
        <v>0</v>
      </c>
      <c r="F47" s="22">
        <f>SUMIFS(Registro!$O$10:$O$115,Registro!$F$10:$F$115,$C47,Registro!$C$10:$C$115,F$36)</f>
        <v>0</v>
      </c>
      <c r="G47" s="22">
        <f>SUMIFS(Registro!$O$10:$O$115,Registro!$F$10:$F$115,$C47,Registro!$C$10:$C$115,G$36)</f>
        <v>0</v>
      </c>
      <c r="H47" s="22">
        <f>SUMIFS(Registro!$O$10:$O$115,Registro!$F$10:$F$115,$C47,Registro!$C$10:$C$115,H$36)</f>
        <v>0</v>
      </c>
      <c r="I47" s="22">
        <f>SUMIFS(Registro!$O$10:$O$115,Registro!$F$10:$F$115,$C47,Registro!$C$10:$C$115,I$36)</f>
        <v>0</v>
      </c>
      <c r="J47" s="22">
        <f>SUMIFS(Registro!$O$10:$O$115,Registro!$F$10:$F$115,$C47,Registro!$C$10:$C$115,J$36)</f>
        <v>0</v>
      </c>
      <c r="K47" s="22">
        <f>SUMIFS(Registro!$O$10:$O$115,Registro!$F$10:$F$115,$C47,Registro!$C$10:$C$115,K$36)</f>
        <v>0</v>
      </c>
      <c r="L47" s="22">
        <f>SUMIFS(Registro!$O$10:$O$115,Registro!$F$10:$F$115,$C47,Registro!$C$10:$C$115,L$36)</f>
        <v>0</v>
      </c>
      <c r="M47" s="22">
        <f>SUMIFS(Registro!$O$10:$O$115,Registro!$F$10:$F$115,$C47,Registro!$C$10:$C$115,M$36)</f>
        <v>0</v>
      </c>
      <c r="N47" s="22">
        <f>SUMIFS(Registro!$O$10:$O$115,Registro!$F$10:$F$115,$C47,Registro!$C$10:$C$115,N$36)</f>
        <v>0</v>
      </c>
      <c r="O47" s="22">
        <f>SUMIFS(Registro!$O$10:$O$115,Registro!$F$10:$F$115,$C47,Registro!$C$10:$C$115,O$36)</f>
        <v>0</v>
      </c>
      <c r="P47" s="23">
        <f t="shared" si="0"/>
        <v>0</v>
      </c>
    </row>
    <row r="48" spans="2:16" ht="24.95" customHeight="1" thickBot="1" x14ac:dyDescent="0.3">
      <c r="B48" s="36" t="s">
        <v>87</v>
      </c>
      <c r="C48" s="36" t="s">
        <v>89</v>
      </c>
      <c r="D48" s="22">
        <f>SUMIFS(Registro!$O$10:$O$115,Registro!$F$10:$F$115,$C48,Registro!$C$10:$C$115,D$36)</f>
        <v>0</v>
      </c>
      <c r="E48" s="22">
        <f>SUMIFS(Registro!$O$10:$O$115,Registro!$F$10:$F$115,$C48,Registro!$C$10:$C$115,E$36)</f>
        <v>0</v>
      </c>
      <c r="F48" s="22">
        <f>SUMIFS(Registro!$O$10:$O$115,Registro!$F$10:$F$115,$C48,Registro!$C$10:$C$115,F$36)</f>
        <v>0</v>
      </c>
      <c r="G48" s="22">
        <f>SUMIFS(Registro!$O$10:$O$115,Registro!$F$10:$F$115,$C48,Registro!$C$10:$C$115,G$36)</f>
        <v>0</v>
      </c>
      <c r="H48" s="22">
        <f>SUMIFS(Registro!$O$10:$O$115,Registro!$F$10:$F$115,$C48,Registro!$C$10:$C$115,H$36)</f>
        <v>0</v>
      </c>
      <c r="I48" s="22">
        <f>SUMIFS(Registro!$O$10:$O$115,Registro!$F$10:$F$115,$C48,Registro!$C$10:$C$115,I$36)</f>
        <v>0</v>
      </c>
      <c r="J48" s="22">
        <f>SUMIFS(Registro!$O$10:$O$115,Registro!$F$10:$F$115,$C48,Registro!$C$10:$C$115,J$36)</f>
        <v>0</v>
      </c>
      <c r="K48" s="22">
        <f>SUMIFS(Registro!$O$10:$O$115,Registro!$F$10:$F$115,$C48,Registro!$C$10:$C$115,K$36)</f>
        <v>0</v>
      </c>
      <c r="L48" s="22">
        <f>SUMIFS(Registro!$O$10:$O$115,Registro!$F$10:$F$115,$C48,Registro!$C$10:$C$115,L$36)</f>
        <v>0</v>
      </c>
      <c r="M48" s="22">
        <f>SUMIFS(Registro!$O$10:$O$115,Registro!$F$10:$F$115,$C48,Registro!$C$10:$C$115,M$36)</f>
        <v>0</v>
      </c>
      <c r="N48" s="22">
        <f>SUMIFS(Registro!$O$10:$O$115,Registro!$F$10:$F$115,$C48,Registro!$C$10:$C$115,N$36)</f>
        <v>0</v>
      </c>
      <c r="O48" s="22">
        <f>SUMIFS(Registro!$O$10:$O$115,Registro!$F$10:$F$115,$C48,Registro!$C$10:$C$115,O$36)</f>
        <v>0</v>
      </c>
      <c r="P48" s="23">
        <f t="shared" si="0"/>
        <v>0</v>
      </c>
    </row>
    <row r="49" spans="2:16" ht="24.95" customHeight="1" thickBot="1" x14ac:dyDescent="0.3">
      <c r="B49" s="36" t="s">
        <v>103</v>
      </c>
      <c r="C49" s="36" t="s">
        <v>105</v>
      </c>
      <c r="D49" s="22">
        <f>SUMIFS(Registro!$O$10:$O$115,Registro!$F$10:$F$115,$C49,Registro!$C$10:$C$115,D$36)</f>
        <v>0</v>
      </c>
      <c r="E49" s="22">
        <f>SUMIFS(Registro!$O$10:$O$115,Registro!$F$10:$F$115,$C49,Registro!$C$10:$C$115,E$36)</f>
        <v>0</v>
      </c>
      <c r="F49" s="22">
        <f>SUMIFS(Registro!$O$10:$O$115,Registro!$F$10:$F$115,$C49,Registro!$C$10:$C$115,F$36)</f>
        <v>0</v>
      </c>
      <c r="G49" s="22">
        <f>SUMIFS(Registro!$O$10:$O$115,Registro!$F$10:$F$115,$C49,Registro!$C$10:$C$115,G$36)</f>
        <v>0</v>
      </c>
      <c r="H49" s="22">
        <f>SUMIFS(Registro!$O$10:$O$115,Registro!$F$10:$F$115,$C49,Registro!$C$10:$C$115,H$36)</f>
        <v>0</v>
      </c>
      <c r="I49" s="22">
        <f>SUMIFS(Registro!$O$10:$O$115,Registro!$F$10:$F$115,$C49,Registro!$C$10:$C$115,I$36)</f>
        <v>0</v>
      </c>
      <c r="J49" s="22">
        <f>SUMIFS(Registro!$O$10:$O$115,Registro!$F$10:$F$115,$C49,Registro!$C$10:$C$115,J$36)</f>
        <v>0</v>
      </c>
      <c r="K49" s="22">
        <f>SUMIFS(Registro!$O$10:$O$115,Registro!$F$10:$F$115,$C49,Registro!$C$10:$C$115,K$36)</f>
        <v>0</v>
      </c>
      <c r="L49" s="22">
        <f>SUMIFS(Registro!$O$10:$O$115,Registro!$F$10:$F$115,$C49,Registro!$C$10:$C$115,L$36)</f>
        <v>0</v>
      </c>
      <c r="M49" s="22">
        <f>SUMIFS(Registro!$O$10:$O$115,Registro!$F$10:$F$115,$C49,Registro!$C$10:$C$115,M$36)</f>
        <v>0</v>
      </c>
      <c r="N49" s="22">
        <f>SUMIFS(Registro!$O$10:$O$115,Registro!$F$10:$F$115,$C49,Registro!$C$10:$C$115,N$36)</f>
        <v>0</v>
      </c>
      <c r="O49" s="22">
        <f>SUMIFS(Registro!$O$10:$O$115,Registro!$F$10:$F$115,$C49,Registro!$C$10:$C$115,O$36)</f>
        <v>0</v>
      </c>
      <c r="P49" s="23">
        <f t="shared" si="0"/>
        <v>0</v>
      </c>
    </row>
    <row r="50" spans="2:16" ht="24.95" customHeight="1" thickBot="1" x14ac:dyDescent="0.3">
      <c r="B50" s="36" t="s">
        <v>35</v>
      </c>
      <c r="C50" s="36" t="s">
        <v>37</v>
      </c>
      <c r="D50" s="22">
        <f>SUMIFS(Registro!$O$10:$O$115,Registro!$F$10:$F$115,$C50,Registro!$C$10:$C$115,D$36)</f>
        <v>0</v>
      </c>
      <c r="E50" s="22">
        <f>SUMIFS(Registro!$O$10:$O$115,Registro!$F$10:$F$115,$C50,Registro!$C$10:$C$115,E$36)</f>
        <v>0</v>
      </c>
      <c r="F50" s="22">
        <f>SUMIFS(Registro!$O$10:$O$115,Registro!$F$10:$F$115,$C50,Registro!$C$10:$C$115,F$36)</f>
        <v>0</v>
      </c>
      <c r="G50" s="22">
        <f>SUMIFS(Registro!$O$10:$O$115,Registro!$F$10:$F$115,$C50,Registro!$C$10:$C$115,G$36)</f>
        <v>0</v>
      </c>
      <c r="H50" s="22">
        <f>SUMIFS(Registro!$O$10:$O$115,Registro!$F$10:$F$115,$C50,Registro!$C$10:$C$115,H$36)</f>
        <v>0</v>
      </c>
      <c r="I50" s="22">
        <f>SUMIFS(Registro!$O$10:$O$115,Registro!$F$10:$F$115,$C50,Registro!$C$10:$C$115,I$36)</f>
        <v>0</v>
      </c>
      <c r="J50" s="22">
        <f>SUMIFS(Registro!$O$10:$O$115,Registro!$F$10:$F$115,$C50,Registro!$C$10:$C$115,J$36)</f>
        <v>0</v>
      </c>
      <c r="K50" s="22">
        <f>SUMIFS(Registro!$O$10:$O$115,Registro!$F$10:$F$115,$C50,Registro!$C$10:$C$115,K$36)</f>
        <v>0</v>
      </c>
      <c r="L50" s="22">
        <f>SUMIFS(Registro!$O$10:$O$115,Registro!$F$10:$F$115,$C50,Registro!$C$10:$C$115,L$36)</f>
        <v>0</v>
      </c>
      <c r="M50" s="22">
        <f>SUMIFS(Registro!$O$10:$O$115,Registro!$F$10:$F$115,$C50,Registro!$C$10:$C$115,M$36)</f>
        <v>0</v>
      </c>
      <c r="N50" s="22">
        <f>SUMIFS(Registro!$O$10:$O$115,Registro!$F$10:$F$115,$C50,Registro!$C$10:$C$115,N$36)</f>
        <v>0</v>
      </c>
      <c r="O50" s="22">
        <f>SUMIFS(Registro!$O$10:$O$115,Registro!$F$10:$F$115,$C50,Registro!$C$10:$C$115,O$36)</f>
        <v>0</v>
      </c>
      <c r="P50" s="23">
        <f t="shared" si="0"/>
        <v>0</v>
      </c>
    </row>
    <row r="51" spans="2:16" ht="24.95" customHeight="1" thickBot="1" x14ac:dyDescent="0.3">
      <c r="B51" s="36" t="s">
        <v>66</v>
      </c>
      <c r="C51" s="36" t="s">
        <v>68</v>
      </c>
      <c r="D51" s="22">
        <f>SUMIFS(Registro!$O$10:$O$115,Registro!$F$10:$F$115,$C51,Registro!$C$10:$C$115,D$36)</f>
        <v>0</v>
      </c>
      <c r="E51" s="22">
        <f>SUMIFS(Registro!$O$10:$O$115,Registro!$F$10:$F$115,$C51,Registro!$C$10:$C$115,E$36)</f>
        <v>0</v>
      </c>
      <c r="F51" s="22">
        <f>SUMIFS(Registro!$O$10:$O$115,Registro!$F$10:$F$115,$C51,Registro!$C$10:$C$115,F$36)</f>
        <v>0</v>
      </c>
      <c r="G51" s="22">
        <f>SUMIFS(Registro!$O$10:$O$115,Registro!$F$10:$F$115,$C51,Registro!$C$10:$C$115,G$36)</f>
        <v>0</v>
      </c>
      <c r="H51" s="22">
        <f>SUMIFS(Registro!$O$10:$O$115,Registro!$F$10:$F$115,$C51,Registro!$C$10:$C$115,H$36)</f>
        <v>0</v>
      </c>
      <c r="I51" s="22">
        <f>SUMIFS(Registro!$O$10:$O$115,Registro!$F$10:$F$115,$C51,Registro!$C$10:$C$115,I$36)</f>
        <v>0</v>
      </c>
      <c r="J51" s="22">
        <f>SUMIFS(Registro!$O$10:$O$115,Registro!$F$10:$F$115,$C51,Registro!$C$10:$C$115,J$36)</f>
        <v>0</v>
      </c>
      <c r="K51" s="22">
        <f>SUMIFS(Registro!$O$10:$O$115,Registro!$F$10:$F$115,$C51,Registro!$C$10:$C$115,K$36)</f>
        <v>0</v>
      </c>
      <c r="L51" s="22">
        <f>SUMIFS(Registro!$O$10:$O$115,Registro!$F$10:$F$115,$C51,Registro!$C$10:$C$115,L$36)</f>
        <v>0</v>
      </c>
      <c r="M51" s="22">
        <f>SUMIFS(Registro!$O$10:$O$115,Registro!$F$10:$F$115,$C51,Registro!$C$10:$C$115,M$36)</f>
        <v>0</v>
      </c>
      <c r="N51" s="22">
        <f>SUMIFS(Registro!$O$10:$O$115,Registro!$F$10:$F$115,$C51,Registro!$C$10:$C$115,N$36)</f>
        <v>0</v>
      </c>
      <c r="O51" s="22">
        <f>SUMIFS(Registro!$O$10:$O$115,Registro!$F$10:$F$115,$C51,Registro!$C$10:$C$115,O$36)</f>
        <v>0</v>
      </c>
      <c r="P51" s="23">
        <f t="shared" si="0"/>
        <v>0</v>
      </c>
    </row>
    <row r="52" spans="2:16" ht="24.95" customHeight="1" thickBot="1" x14ac:dyDescent="0.3">
      <c r="B52" s="36" t="s">
        <v>51</v>
      </c>
      <c r="C52" s="36" t="s">
        <v>52</v>
      </c>
      <c r="D52" s="22">
        <f>SUMIFS(Registro!$O$10:$O$115,Registro!$F$10:$F$115,$C52,Registro!$C$10:$C$115,D$36)</f>
        <v>0</v>
      </c>
      <c r="E52" s="22">
        <f>SUMIFS(Registro!$O$10:$O$115,Registro!$F$10:$F$115,$C52,Registro!$C$10:$C$115,E$36)</f>
        <v>0</v>
      </c>
      <c r="F52" s="22">
        <f>SUMIFS(Registro!$O$10:$O$115,Registro!$F$10:$F$115,$C52,Registro!$C$10:$C$115,F$36)</f>
        <v>0</v>
      </c>
      <c r="G52" s="22">
        <f>SUMIFS(Registro!$O$10:$O$115,Registro!$F$10:$F$115,$C52,Registro!$C$10:$C$115,G$36)</f>
        <v>0</v>
      </c>
      <c r="H52" s="22">
        <f>SUMIFS(Registro!$O$10:$O$115,Registro!$F$10:$F$115,$C52,Registro!$C$10:$C$115,H$36)</f>
        <v>0</v>
      </c>
      <c r="I52" s="22">
        <f>SUMIFS(Registro!$O$10:$O$115,Registro!$F$10:$F$115,$C52,Registro!$C$10:$C$115,I$36)</f>
        <v>0</v>
      </c>
      <c r="J52" s="22">
        <f>SUMIFS(Registro!$O$10:$O$115,Registro!$F$10:$F$115,$C52,Registro!$C$10:$C$115,J$36)</f>
        <v>0</v>
      </c>
      <c r="K52" s="22">
        <f>SUMIFS(Registro!$O$10:$O$115,Registro!$F$10:$F$115,$C52,Registro!$C$10:$C$115,K$36)</f>
        <v>0</v>
      </c>
      <c r="L52" s="22">
        <f>SUMIFS(Registro!$O$10:$O$115,Registro!$F$10:$F$115,$C52,Registro!$C$10:$C$115,L$36)</f>
        <v>0</v>
      </c>
      <c r="M52" s="22">
        <f>SUMIFS(Registro!$O$10:$O$115,Registro!$F$10:$F$115,$C52,Registro!$C$10:$C$115,M$36)</f>
        <v>0</v>
      </c>
      <c r="N52" s="22">
        <f>SUMIFS(Registro!$O$10:$O$115,Registro!$F$10:$F$115,$C52,Registro!$C$10:$C$115,N$36)</f>
        <v>0</v>
      </c>
      <c r="O52" s="22">
        <f>SUMIFS(Registro!$O$10:$O$115,Registro!$F$10:$F$115,$C52,Registro!$C$10:$C$115,O$36)</f>
        <v>0</v>
      </c>
      <c r="P52" s="23">
        <f t="shared" si="0"/>
        <v>0</v>
      </c>
    </row>
    <row r="53" spans="2:16" ht="24.95" customHeight="1" thickBot="1" x14ac:dyDescent="0.3">
      <c r="B53" s="36" t="s">
        <v>32</v>
      </c>
      <c r="C53" s="36" t="s">
        <v>33</v>
      </c>
      <c r="D53" s="22">
        <f>SUMIFS(Registro!$O$10:$O$115,Registro!$F$10:$F$115,$C53,Registro!$C$10:$C$115,D$36)</f>
        <v>0</v>
      </c>
      <c r="E53" s="22">
        <f>SUMIFS(Registro!$O$10:$O$115,Registro!$F$10:$F$115,$C53,Registro!$C$10:$C$115,E$36)</f>
        <v>0</v>
      </c>
      <c r="F53" s="22">
        <f>SUMIFS(Registro!$O$10:$O$115,Registro!$F$10:$F$115,$C53,Registro!$C$10:$C$115,F$36)</f>
        <v>0</v>
      </c>
      <c r="G53" s="22">
        <f>SUMIFS(Registro!$O$10:$O$115,Registro!$F$10:$F$115,$C53,Registro!$C$10:$C$115,G$36)</f>
        <v>0</v>
      </c>
      <c r="H53" s="22">
        <f>SUMIFS(Registro!$O$10:$O$115,Registro!$F$10:$F$115,$C53,Registro!$C$10:$C$115,H$36)</f>
        <v>0</v>
      </c>
      <c r="I53" s="22">
        <f>SUMIFS(Registro!$O$10:$O$115,Registro!$F$10:$F$115,$C53,Registro!$C$10:$C$115,I$36)</f>
        <v>0</v>
      </c>
      <c r="J53" s="22">
        <f>SUMIFS(Registro!$O$10:$O$115,Registro!$F$10:$F$115,$C53,Registro!$C$10:$C$115,J$36)</f>
        <v>0</v>
      </c>
      <c r="K53" s="22">
        <f>SUMIFS(Registro!$O$10:$O$115,Registro!$F$10:$F$115,$C53,Registro!$C$10:$C$115,K$36)</f>
        <v>0</v>
      </c>
      <c r="L53" s="22">
        <f>SUMIFS(Registro!$O$10:$O$115,Registro!$F$10:$F$115,$C53,Registro!$C$10:$C$115,L$36)</f>
        <v>0</v>
      </c>
      <c r="M53" s="22">
        <f>SUMIFS(Registro!$O$10:$O$115,Registro!$F$10:$F$115,$C53,Registro!$C$10:$C$115,M$36)</f>
        <v>0</v>
      </c>
      <c r="N53" s="22">
        <f>SUMIFS(Registro!$O$10:$O$115,Registro!$F$10:$F$115,$C53,Registro!$C$10:$C$115,N$36)</f>
        <v>0</v>
      </c>
      <c r="O53" s="22">
        <f>SUMIFS(Registro!$O$10:$O$115,Registro!$F$10:$F$115,$C53,Registro!$C$10:$C$115,O$36)</f>
        <v>0</v>
      </c>
      <c r="P53" s="23">
        <f t="shared" si="0"/>
        <v>0</v>
      </c>
    </row>
    <row r="54" spans="2:16" ht="24.95" customHeight="1" thickBot="1" x14ac:dyDescent="0.3">
      <c r="B54" s="36" t="s">
        <v>45</v>
      </c>
      <c r="C54" s="36" t="s">
        <v>47</v>
      </c>
      <c r="D54" s="22">
        <f>SUMIFS(Registro!$O$10:$O$115,Registro!$F$10:$F$115,$C54,Registro!$C$10:$C$115,D$36)</f>
        <v>0</v>
      </c>
      <c r="E54" s="22">
        <f>SUMIFS(Registro!$O$10:$O$115,Registro!$F$10:$F$115,$C54,Registro!$C$10:$C$115,E$36)</f>
        <v>0</v>
      </c>
      <c r="F54" s="22">
        <f>SUMIFS(Registro!$O$10:$O$115,Registro!$F$10:$F$115,$C54,Registro!$C$10:$C$115,F$36)</f>
        <v>0</v>
      </c>
      <c r="G54" s="22">
        <f>SUMIFS(Registro!$O$10:$O$115,Registro!$F$10:$F$115,$C54,Registro!$C$10:$C$115,G$36)</f>
        <v>0</v>
      </c>
      <c r="H54" s="22">
        <f>SUMIFS(Registro!$O$10:$O$115,Registro!$F$10:$F$115,$C54,Registro!$C$10:$C$115,H$36)</f>
        <v>0</v>
      </c>
      <c r="I54" s="22">
        <f>SUMIFS(Registro!$O$10:$O$115,Registro!$F$10:$F$115,$C54,Registro!$C$10:$C$115,I$36)</f>
        <v>0</v>
      </c>
      <c r="J54" s="22">
        <f>SUMIFS(Registro!$O$10:$O$115,Registro!$F$10:$F$115,$C54,Registro!$C$10:$C$115,J$36)</f>
        <v>0</v>
      </c>
      <c r="K54" s="22">
        <f>SUMIFS(Registro!$O$10:$O$115,Registro!$F$10:$F$115,$C54,Registro!$C$10:$C$115,K$36)</f>
        <v>0</v>
      </c>
      <c r="L54" s="22">
        <f>SUMIFS(Registro!$O$10:$O$115,Registro!$F$10:$F$115,$C54,Registro!$C$10:$C$115,L$36)</f>
        <v>0</v>
      </c>
      <c r="M54" s="22">
        <f>SUMIFS(Registro!$O$10:$O$115,Registro!$F$10:$F$115,$C54,Registro!$C$10:$C$115,M$36)</f>
        <v>0</v>
      </c>
      <c r="N54" s="22">
        <f>SUMIFS(Registro!$O$10:$O$115,Registro!$F$10:$F$115,$C54,Registro!$C$10:$C$115,N$36)</f>
        <v>0</v>
      </c>
      <c r="O54" s="22">
        <f>SUMIFS(Registro!$O$10:$O$115,Registro!$F$10:$F$115,$C54,Registro!$C$10:$C$115,O$36)</f>
        <v>0</v>
      </c>
      <c r="P54" s="23">
        <f t="shared" si="0"/>
        <v>0</v>
      </c>
    </row>
    <row r="55" spans="2:16" ht="24.95" customHeight="1" x14ac:dyDescent="0.25">
      <c r="B55" s="36" t="s">
        <v>27</v>
      </c>
      <c r="C55" s="36" t="s">
        <v>29</v>
      </c>
      <c r="D55" s="22">
        <f>SUMIFS(Registro!$O$10:$O$115,Registro!$F$10:$F$115,$C55,Registro!$C$10:$C$115,D$36)</f>
        <v>0</v>
      </c>
      <c r="E55" s="22">
        <f>SUMIFS(Registro!$O$10:$O$115,Registro!$F$10:$F$115,$C55,Registro!$C$10:$C$115,E$36)</f>
        <v>0</v>
      </c>
      <c r="F55" s="22">
        <f>SUMIFS(Registro!$O$10:$O$115,Registro!$F$10:$F$115,$C55,Registro!$C$10:$C$115,F$36)</f>
        <v>0</v>
      </c>
      <c r="G55" s="22">
        <f>SUMIFS(Registro!$O$10:$O$115,Registro!$F$10:$F$115,$C55,Registro!$C$10:$C$115,G$36)</f>
        <v>0</v>
      </c>
      <c r="H55" s="22">
        <f>SUMIFS(Registro!$O$10:$O$115,Registro!$F$10:$F$115,$C55,Registro!$C$10:$C$115,H$36)</f>
        <v>0</v>
      </c>
      <c r="I55" s="22">
        <f>SUMIFS(Registro!$O$10:$O$115,Registro!$F$10:$F$115,$C55,Registro!$C$10:$C$115,I$36)</f>
        <v>0</v>
      </c>
      <c r="J55" s="22">
        <f>SUMIFS(Registro!$O$10:$O$115,Registro!$F$10:$F$115,$C55,Registro!$C$10:$C$115,J$36)</f>
        <v>0</v>
      </c>
      <c r="K55" s="22">
        <f>SUMIFS(Registro!$O$10:$O$115,Registro!$F$10:$F$115,$C55,Registro!$C$10:$C$115,K$36)</f>
        <v>0</v>
      </c>
      <c r="L55" s="22">
        <f>SUMIFS(Registro!$O$10:$O$115,Registro!$F$10:$F$115,$C55,Registro!$C$10:$C$115,L$36)</f>
        <v>0</v>
      </c>
      <c r="M55" s="22">
        <f>SUMIFS(Registro!$O$10:$O$115,Registro!$F$10:$F$115,$C55,Registro!$C$10:$C$115,M$36)</f>
        <v>0</v>
      </c>
      <c r="N55" s="22">
        <f>SUMIFS(Registro!$O$10:$O$115,Registro!$F$10:$F$115,$C55,Registro!$C$10:$C$115,N$36)</f>
        <v>0</v>
      </c>
      <c r="O55" s="22">
        <f>SUMIFS(Registro!$O$10:$O$115,Registro!$F$10:$F$115,$C55,Registro!$C$10:$C$115,O$36)</f>
        <v>0</v>
      </c>
      <c r="P55" s="23">
        <f t="shared" si="0"/>
        <v>0</v>
      </c>
    </row>
    <row r="56" spans="2:16" ht="24.95" customHeight="1" thickBot="1" x14ac:dyDescent="0.3">
      <c r="B56" s="28" t="s">
        <v>179</v>
      </c>
      <c r="C56" s="74"/>
      <c r="D56" s="29">
        <f>SUM(D37:D55)</f>
        <v>0</v>
      </c>
      <c r="E56" s="29">
        <f t="shared" ref="E56:O56" si="1">SUM(E37:E55)</f>
        <v>0</v>
      </c>
      <c r="F56" s="29">
        <f t="shared" si="1"/>
        <v>0</v>
      </c>
      <c r="G56" s="29">
        <f t="shared" si="1"/>
        <v>0</v>
      </c>
      <c r="H56" s="29">
        <f t="shared" si="1"/>
        <v>0</v>
      </c>
      <c r="I56" s="29">
        <f t="shared" si="1"/>
        <v>0</v>
      </c>
      <c r="J56" s="29">
        <f t="shared" si="1"/>
        <v>0</v>
      </c>
      <c r="K56" s="29">
        <f t="shared" si="1"/>
        <v>0</v>
      </c>
      <c r="L56" s="29">
        <f t="shared" si="1"/>
        <v>0</v>
      </c>
      <c r="M56" s="29">
        <f t="shared" si="1"/>
        <v>0</v>
      </c>
      <c r="N56" s="29">
        <f t="shared" si="1"/>
        <v>0</v>
      </c>
      <c r="O56" s="29">
        <f t="shared" si="1"/>
        <v>0</v>
      </c>
      <c r="P56" s="30">
        <f t="shared" ref="P56" si="2">SUM(D56:O56)</f>
        <v>0</v>
      </c>
    </row>
    <row r="57" spans="2:16" x14ac:dyDescent="0.25">
      <c r="D57" s="19"/>
    </row>
  </sheetData>
  <customSheetViews>
    <customSheetView guid="{B684B176-1279-41FC-93C5-AC7ABB5920EE}" showGridLines="0">
      <selection activeCell="U28" sqref="U28"/>
      <pageMargins left="0.11811023622047245" right="0.11811023622047245" top="0.78740157480314965" bottom="0.78740157480314965" header="0.31496062992125984" footer="0.31496062992125984"/>
      <printOptions horizontalCentered="1"/>
      <pageSetup paperSize="9" scale="75" orientation="portrait" horizontalDpi="4294967293" verticalDpi="4294967293" r:id="rId1"/>
    </customSheetView>
  </customSheetViews>
  <mergeCells count="7">
    <mergeCell ref="B34:B36"/>
    <mergeCell ref="D34:P34"/>
    <mergeCell ref="P35:P36"/>
    <mergeCell ref="B2:B4"/>
    <mergeCell ref="D2:P2"/>
    <mergeCell ref="P3:P4"/>
    <mergeCell ref="C34:C36"/>
  </mergeCells>
  <dataValidations count="2">
    <dataValidation type="list" allowBlank="1" showInputMessage="1" showErrorMessage="1" sqref="C5">
      <formula1>VEREADORES</formula1>
    </dataValidation>
    <dataValidation type="list" allowBlank="1" showInputMessage="1" showErrorMessage="1" sqref="B5">
      <formula1>$B$37:$B$55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H501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RowHeight="15" x14ac:dyDescent="0.25"/>
  <cols>
    <col min="1" max="1" width="4.42578125" customWidth="1"/>
    <col min="2" max="2" width="68.42578125" bestFit="1" customWidth="1"/>
    <col min="3" max="3" width="65.5703125" bestFit="1" customWidth="1"/>
    <col min="4" max="4" width="27.140625" customWidth="1"/>
    <col min="5" max="5" width="24.5703125" customWidth="1"/>
    <col min="6" max="6" width="9.85546875" bestFit="1" customWidth="1"/>
    <col min="7" max="7" width="11.5703125" bestFit="1" customWidth="1"/>
    <col min="8" max="8" width="9.28515625" bestFit="1" customWidth="1"/>
  </cols>
  <sheetData>
    <row r="1" spans="2:8" ht="46.5" customHeight="1" x14ac:dyDescent="0.25">
      <c r="B1" s="65" t="s">
        <v>221</v>
      </c>
      <c r="C1" s="65"/>
      <c r="D1" s="65"/>
      <c r="E1" s="65"/>
      <c r="F1" s="65"/>
      <c r="G1" s="65"/>
      <c r="H1" s="65"/>
    </row>
    <row r="3" spans="2:8" ht="18" x14ac:dyDescent="0.25">
      <c r="B3" s="281" t="s">
        <v>222</v>
      </c>
      <c r="C3" s="281" t="s">
        <v>295</v>
      </c>
      <c r="D3" s="281" t="s">
        <v>223</v>
      </c>
      <c r="E3" s="281" t="s">
        <v>224</v>
      </c>
      <c r="F3" s="281" t="s">
        <v>225</v>
      </c>
      <c r="G3" s="281"/>
      <c r="H3" s="281"/>
    </row>
    <row r="4" spans="2:8" ht="36" x14ac:dyDescent="0.25">
      <c r="B4" s="281"/>
      <c r="C4" s="281"/>
      <c r="D4" s="281"/>
      <c r="E4" s="281"/>
      <c r="F4" s="64" t="s">
        <v>301</v>
      </c>
      <c r="G4" s="64" t="s">
        <v>302</v>
      </c>
      <c r="H4" s="64" t="s">
        <v>303</v>
      </c>
    </row>
    <row r="5" spans="2:8" ht="24.95" customHeight="1" x14ac:dyDescent="0.25">
      <c r="B5" s="48"/>
      <c r="C5" s="49"/>
      <c r="D5" s="49"/>
      <c r="E5" s="50"/>
      <c r="F5" s="51"/>
      <c r="G5" s="52"/>
      <c r="H5" s="66">
        <f t="shared" ref="H5" si="0">ROUNDUP((G5*F5),1)+F5</f>
        <v>0</v>
      </c>
    </row>
    <row r="6" spans="2:8" ht="24.95" customHeight="1" x14ac:dyDescent="0.25">
      <c r="B6" s="158" t="s">
        <v>660</v>
      </c>
      <c r="C6" s="159" t="s">
        <v>661</v>
      </c>
      <c r="D6" s="160" t="s">
        <v>662</v>
      </c>
      <c r="E6" s="160" t="s">
        <v>211</v>
      </c>
      <c r="F6" s="161">
        <v>71.5</v>
      </c>
      <c r="G6" s="160">
        <v>0.05</v>
      </c>
      <c r="H6" s="161">
        <f t="shared" ref="H6:H37" si="1">ROUNDUP((G6*F6),1)+F6</f>
        <v>75.099999999999994</v>
      </c>
    </row>
    <row r="7" spans="2:8" ht="24.95" customHeight="1" x14ac:dyDescent="0.25">
      <c r="B7" s="158" t="s">
        <v>857</v>
      </c>
      <c r="C7" s="159" t="s">
        <v>663</v>
      </c>
      <c r="D7" s="160" t="s">
        <v>664</v>
      </c>
      <c r="E7" s="160" t="s">
        <v>665</v>
      </c>
      <c r="F7" s="161">
        <v>106</v>
      </c>
      <c r="G7" s="160">
        <v>0.05</v>
      </c>
      <c r="H7" s="161">
        <f t="shared" si="1"/>
        <v>111.3</v>
      </c>
    </row>
    <row r="8" spans="2:8" ht="24.95" customHeight="1" x14ac:dyDescent="0.25">
      <c r="B8" s="158" t="s">
        <v>666</v>
      </c>
      <c r="C8" s="159" t="s">
        <v>667</v>
      </c>
      <c r="D8" s="160" t="s">
        <v>668</v>
      </c>
      <c r="E8" s="160" t="s">
        <v>669</v>
      </c>
      <c r="F8" s="161">
        <v>186</v>
      </c>
      <c r="G8" s="160">
        <v>0.05</v>
      </c>
      <c r="H8" s="161">
        <f t="shared" si="1"/>
        <v>195.3</v>
      </c>
    </row>
    <row r="9" spans="2:8" ht="24.95" customHeight="1" x14ac:dyDescent="0.25">
      <c r="B9" s="158" t="s">
        <v>535</v>
      </c>
      <c r="C9" s="158" t="s">
        <v>536</v>
      </c>
      <c r="D9" s="160" t="s">
        <v>215</v>
      </c>
      <c r="E9" s="160" t="s">
        <v>214</v>
      </c>
      <c r="F9" s="161">
        <v>4</v>
      </c>
      <c r="G9" s="160">
        <v>0.05</v>
      </c>
      <c r="H9" s="161">
        <f t="shared" si="1"/>
        <v>4.2</v>
      </c>
    </row>
    <row r="10" spans="2:8" ht="24.95" customHeight="1" x14ac:dyDescent="0.25">
      <c r="B10" s="158" t="s">
        <v>581</v>
      </c>
      <c r="C10" s="158" t="s">
        <v>582</v>
      </c>
      <c r="D10" s="160" t="s">
        <v>210</v>
      </c>
      <c r="E10" s="160" t="s">
        <v>214</v>
      </c>
      <c r="F10" s="161">
        <v>22</v>
      </c>
      <c r="G10" s="160">
        <v>0.05</v>
      </c>
      <c r="H10" s="161">
        <f t="shared" si="1"/>
        <v>23.1</v>
      </c>
    </row>
    <row r="11" spans="2:8" ht="24.95" customHeight="1" x14ac:dyDescent="0.25">
      <c r="B11" s="158" t="s">
        <v>294</v>
      </c>
      <c r="C11" s="158" t="s">
        <v>670</v>
      </c>
      <c r="D11" s="160" t="s">
        <v>671</v>
      </c>
      <c r="E11" s="160" t="s">
        <v>211</v>
      </c>
      <c r="F11" s="161">
        <v>152</v>
      </c>
      <c r="G11" s="160">
        <v>0.05</v>
      </c>
      <c r="H11" s="161">
        <f t="shared" si="1"/>
        <v>159.6</v>
      </c>
    </row>
    <row r="12" spans="2:8" ht="24.95" customHeight="1" x14ac:dyDescent="0.25">
      <c r="B12" s="158" t="s">
        <v>233</v>
      </c>
      <c r="C12" s="158" t="s">
        <v>672</v>
      </c>
      <c r="D12" s="160" t="s">
        <v>673</v>
      </c>
      <c r="E12" s="160" t="s">
        <v>211</v>
      </c>
      <c r="F12" s="161">
        <v>150</v>
      </c>
      <c r="G12" s="162">
        <v>0.05</v>
      </c>
      <c r="H12" s="161">
        <f t="shared" si="1"/>
        <v>157.5</v>
      </c>
    </row>
    <row r="13" spans="2:8" ht="24.95" customHeight="1" x14ac:dyDescent="0.25">
      <c r="B13" s="158" t="s">
        <v>674</v>
      </c>
      <c r="C13" s="158" t="s">
        <v>675</v>
      </c>
      <c r="D13" s="160" t="s">
        <v>675</v>
      </c>
      <c r="E13" s="160" t="s">
        <v>214</v>
      </c>
      <c r="F13" s="161">
        <v>24</v>
      </c>
      <c r="G13" s="160">
        <v>0.05</v>
      </c>
      <c r="H13" s="161">
        <f t="shared" si="1"/>
        <v>25.2</v>
      </c>
    </row>
    <row r="14" spans="2:8" ht="24.95" customHeight="1" x14ac:dyDescent="0.25">
      <c r="B14" s="158" t="s">
        <v>676</v>
      </c>
      <c r="C14" s="158" t="s">
        <v>677</v>
      </c>
      <c r="D14" s="160" t="s">
        <v>677</v>
      </c>
      <c r="E14" s="160" t="s">
        <v>214</v>
      </c>
      <c r="F14" s="161">
        <v>34</v>
      </c>
      <c r="G14" s="160">
        <v>0.05</v>
      </c>
      <c r="H14" s="161">
        <f t="shared" si="1"/>
        <v>35.700000000000003</v>
      </c>
    </row>
    <row r="15" spans="2:8" ht="24.95" customHeight="1" x14ac:dyDescent="0.25">
      <c r="B15" s="158" t="s">
        <v>678</v>
      </c>
      <c r="C15" s="158" t="s">
        <v>419</v>
      </c>
      <c r="D15" s="160" t="s">
        <v>419</v>
      </c>
      <c r="E15" s="160" t="s">
        <v>214</v>
      </c>
      <c r="F15" s="161">
        <v>19</v>
      </c>
      <c r="G15" s="160">
        <v>0.05</v>
      </c>
      <c r="H15" s="161">
        <f t="shared" si="1"/>
        <v>20</v>
      </c>
    </row>
    <row r="16" spans="2:8" ht="24.95" customHeight="1" x14ac:dyDescent="0.25">
      <c r="B16" s="158" t="s">
        <v>679</v>
      </c>
      <c r="C16" s="158" t="s">
        <v>368</v>
      </c>
      <c r="D16" s="160" t="s">
        <v>368</v>
      </c>
      <c r="E16" s="160" t="s">
        <v>214</v>
      </c>
      <c r="F16" s="161">
        <v>10</v>
      </c>
      <c r="G16" s="160">
        <v>0.05</v>
      </c>
      <c r="H16" s="161">
        <f t="shared" si="1"/>
        <v>10.5</v>
      </c>
    </row>
    <row r="17" spans="2:8" ht="24.95" customHeight="1" x14ac:dyDescent="0.25">
      <c r="B17" s="158" t="s">
        <v>680</v>
      </c>
      <c r="C17" s="158" t="s">
        <v>215</v>
      </c>
      <c r="D17" s="160" t="s">
        <v>215</v>
      </c>
      <c r="E17" s="160" t="s">
        <v>214</v>
      </c>
      <c r="F17" s="161">
        <v>4</v>
      </c>
      <c r="G17" s="160">
        <v>0.05</v>
      </c>
      <c r="H17" s="161">
        <f t="shared" si="1"/>
        <v>4.2</v>
      </c>
    </row>
    <row r="18" spans="2:8" ht="24.95" customHeight="1" x14ac:dyDescent="0.25">
      <c r="B18" s="158" t="s">
        <v>681</v>
      </c>
      <c r="C18" s="158" t="s">
        <v>483</v>
      </c>
      <c r="D18" s="160" t="s">
        <v>483</v>
      </c>
      <c r="E18" s="160" t="s">
        <v>214</v>
      </c>
      <c r="F18" s="161">
        <v>32</v>
      </c>
      <c r="G18" s="162">
        <v>0.05</v>
      </c>
      <c r="H18" s="161">
        <f t="shared" si="1"/>
        <v>33.6</v>
      </c>
    </row>
    <row r="19" spans="2:8" ht="24.95" customHeight="1" x14ac:dyDescent="0.25">
      <c r="B19" s="158" t="s">
        <v>682</v>
      </c>
      <c r="C19" s="158" t="s">
        <v>683</v>
      </c>
      <c r="D19" s="160" t="s">
        <v>683</v>
      </c>
      <c r="E19" s="160" t="s">
        <v>214</v>
      </c>
      <c r="F19" s="161">
        <v>47</v>
      </c>
      <c r="G19" s="160">
        <v>0.05</v>
      </c>
      <c r="H19" s="161">
        <f t="shared" si="1"/>
        <v>49.4</v>
      </c>
    </row>
    <row r="20" spans="2:8" ht="24.95" customHeight="1" x14ac:dyDescent="0.25">
      <c r="B20" s="158" t="s">
        <v>684</v>
      </c>
      <c r="C20" s="158" t="s">
        <v>467</v>
      </c>
      <c r="D20" s="160" t="s">
        <v>467</v>
      </c>
      <c r="E20" s="160" t="s">
        <v>214</v>
      </c>
      <c r="F20" s="161">
        <v>29</v>
      </c>
      <c r="G20" s="160">
        <v>0.05</v>
      </c>
      <c r="H20" s="161">
        <f t="shared" si="1"/>
        <v>30.5</v>
      </c>
    </row>
    <row r="21" spans="2:8" ht="24.95" customHeight="1" x14ac:dyDescent="0.25">
      <c r="B21" s="158" t="s">
        <v>685</v>
      </c>
      <c r="C21" s="158" t="s">
        <v>529</v>
      </c>
      <c r="D21" s="160" t="s">
        <v>529</v>
      </c>
      <c r="E21" s="160" t="s">
        <v>214</v>
      </c>
      <c r="F21" s="161">
        <v>42</v>
      </c>
      <c r="G21" s="160">
        <v>0.05</v>
      </c>
      <c r="H21" s="161">
        <f t="shared" si="1"/>
        <v>44.1</v>
      </c>
    </row>
    <row r="22" spans="2:8" ht="24.95" customHeight="1" x14ac:dyDescent="0.25">
      <c r="B22" s="158" t="s">
        <v>686</v>
      </c>
      <c r="C22" s="158" t="s">
        <v>687</v>
      </c>
      <c r="D22" s="160" t="s">
        <v>687</v>
      </c>
      <c r="E22" s="160" t="s">
        <v>214</v>
      </c>
      <c r="F22" s="161">
        <v>7</v>
      </c>
      <c r="G22" s="160">
        <v>0.05</v>
      </c>
      <c r="H22" s="161">
        <f t="shared" si="1"/>
        <v>7.4</v>
      </c>
    </row>
    <row r="23" spans="2:8" ht="24.95" customHeight="1" x14ac:dyDescent="0.25">
      <c r="B23" s="158" t="s">
        <v>688</v>
      </c>
      <c r="C23" s="158" t="s">
        <v>689</v>
      </c>
      <c r="D23" s="160" t="s">
        <v>689</v>
      </c>
      <c r="E23" s="160" t="s">
        <v>214</v>
      </c>
      <c r="F23" s="161">
        <v>7</v>
      </c>
      <c r="G23" s="160">
        <v>0.05</v>
      </c>
      <c r="H23" s="161">
        <f t="shared" si="1"/>
        <v>7.4</v>
      </c>
    </row>
    <row r="24" spans="2:8" ht="24.95" customHeight="1" x14ac:dyDescent="0.25">
      <c r="B24" s="158" t="s">
        <v>690</v>
      </c>
      <c r="C24" s="158" t="s">
        <v>338</v>
      </c>
      <c r="D24" s="160" t="s">
        <v>338</v>
      </c>
      <c r="E24" s="160" t="s">
        <v>214</v>
      </c>
      <c r="F24" s="161">
        <v>8</v>
      </c>
      <c r="G24" s="160">
        <v>0.05</v>
      </c>
      <c r="H24" s="161">
        <f t="shared" si="1"/>
        <v>8.4</v>
      </c>
    </row>
    <row r="25" spans="2:8" ht="24.95" customHeight="1" x14ac:dyDescent="0.25">
      <c r="B25" s="158" t="s">
        <v>691</v>
      </c>
      <c r="C25" s="158" t="s">
        <v>692</v>
      </c>
      <c r="D25" s="160" t="s">
        <v>693</v>
      </c>
      <c r="E25" s="160" t="s">
        <v>214</v>
      </c>
      <c r="F25" s="161">
        <v>17</v>
      </c>
      <c r="G25" s="162">
        <v>0.05</v>
      </c>
      <c r="H25" s="161">
        <f t="shared" si="1"/>
        <v>17.899999999999999</v>
      </c>
    </row>
    <row r="26" spans="2:8" ht="24.95" customHeight="1" x14ac:dyDescent="0.25">
      <c r="B26" s="158" t="s">
        <v>694</v>
      </c>
      <c r="C26" s="158" t="s">
        <v>695</v>
      </c>
      <c r="D26" s="160" t="s">
        <v>695</v>
      </c>
      <c r="E26" s="160" t="s">
        <v>214</v>
      </c>
      <c r="F26" s="161">
        <v>38</v>
      </c>
      <c r="G26" s="160">
        <v>0.05</v>
      </c>
      <c r="H26" s="161">
        <f t="shared" si="1"/>
        <v>39.9</v>
      </c>
    </row>
    <row r="27" spans="2:8" ht="24.95" customHeight="1" x14ac:dyDescent="0.25">
      <c r="B27" s="158" t="s">
        <v>696</v>
      </c>
      <c r="C27" s="158" t="s">
        <v>697</v>
      </c>
      <c r="D27" s="160" t="s">
        <v>697</v>
      </c>
      <c r="E27" s="160" t="s">
        <v>214</v>
      </c>
      <c r="F27" s="161">
        <v>7</v>
      </c>
      <c r="G27" s="162">
        <v>0.05</v>
      </c>
      <c r="H27" s="161">
        <f t="shared" si="1"/>
        <v>7.4</v>
      </c>
    </row>
    <row r="28" spans="2:8" ht="24.95" customHeight="1" x14ac:dyDescent="0.25">
      <c r="B28" s="158" t="s">
        <v>698</v>
      </c>
      <c r="C28" s="158" t="s">
        <v>699</v>
      </c>
      <c r="D28" s="160" t="s">
        <v>699</v>
      </c>
      <c r="E28" s="160" t="s">
        <v>214</v>
      </c>
      <c r="F28" s="161">
        <v>31</v>
      </c>
      <c r="G28" s="160">
        <v>0.05</v>
      </c>
      <c r="H28" s="161">
        <f t="shared" si="1"/>
        <v>32.6</v>
      </c>
    </row>
    <row r="29" spans="2:8" ht="24.95" customHeight="1" x14ac:dyDescent="0.25">
      <c r="B29" s="158" t="s">
        <v>700</v>
      </c>
      <c r="C29" s="158" t="s">
        <v>259</v>
      </c>
      <c r="D29" s="160" t="s">
        <v>259</v>
      </c>
      <c r="E29" s="160" t="s">
        <v>214</v>
      </c>
      <c r="F29" s="161">
        <v>27</v>
      </c>
      <c r="G29" s="160">
        <v>0.05</v>
      </c>
      <c r="H29" s="161">
        <f t="shared" si="1"/>
        <v>28.4</v>
      </c>
    </row>
    <row r="30" spans="2:8" ht="24.95" customHeight="1" x14ac:dyDescent="0.25">
      <c r="B30" s="158" t="s">
        <v>701</v>
      </c>
      <c r="C30" s="158" t="s">
        <v>504</v>
      </c>
      <c r="D30" s="160" t="s">
        <v>504</v>
      </c>
      <c r="E30" s="160" t="s">
        <v>214</v>
      </c>
      <c r="F30" s="161">
        <v>31</v>
      </c>
      <c r="G30" s="160">
        <v>0.05</v>
      </c>
      <c r="H30" s="161">
        <f t="shared" si="1"/>
        <v>32.6</v>
      </c>
    </row>
    <row r="31" spans="2:8" ht="24.95" customHeight="1" x14ac:dyDescent="0.25">
      <c r="B31" s="158" t="s">
        <v>702</v>
      </c>
      <c r="C31" s="158" t="s">
        <v>262</v>
      </c>
      <c r="D31" s="160" t="s">
        <v>262</v>
      </c>
      <c r="E31" s="160" t="s">
        <v>214</v>
      </c>
      <c r="F31" s="161">
        <v>20</v>
      </c>
      <c r="G31" s="160">
        <v>0.05</v>
      </c>
      <c r="H31" s="161">
        <f t="shared" si="1"/>
        <v>21</v>
      </c>
    </row>
    <row r="32" spans="2:8" ht="24.95" customHeight="1" x14ac:dyDescent="0.25">
      <c r="B32" s="158" t="s">
        <v>703</v>
      </c>
      <c r="C32" s="158" t="s">
        <v>434</v>
      </c>
      <c r="D32" s="160" t="s">
        <v>434</v>
      </c>
      <c r="E32" s="160" t="s">
        <v>214</v>
      </c>
      <c r="F32" s="161">
        <v>21</v>
      </c>
      <c r="G32" s="160">
        <v>0.05</v>
      </c>
      <c r="H32" s="161">
        <f t="shared" si="1"/>
        <v>22.1</v>
      </c>
    </row>
    <row r="33" spans="2:8" ht="24.95" customHeight="1" x14ac:dyDescent="0.25">
      <c r="B33" s="158" t="s">
        <v>704</v>
      </c>
      <c r="C33" s="158" t="s">
        <v>257</v>
      </c>
      <c r="D33" s="160" t="s">
        <v>257</v>
      </c>
      <c r="E33" s="160" t="s">
        <v>214</v>
      </c>
      <c r="F33" s="161">
        <v>17</v>
      </c>
      <c r="G33" s="160">
        <v>0.05</v>
      </c>
      <c r="H33" s="161">
        <f t="shared" si="1"/>
        <v>17.899999999999999</v>
      </c>
    </row>
    <row r="34" spans="2:8" ht="24.95" customHeight="1" x14ac:dyDescent="0.25">
      <c r="B34" s="158" t="s">
        <v>705</v>
      </c>
      <c r="C34" s="158" t="s">
        <v>706</v>
      </c>
      <c r="D34" s="160" t="s">
        <v>706</v>
      </c>
      <c r="E34" s="160" t="s">
        <v>214</v>
      </c>
      <c r="F34" s="161">
        <v>38</v>
      </c>
      <c r="G34" s="160">
        <v>0.05</v>
      </c>
      <c r="H34" s="161">
        <f t="shared" si="1"/>
        <v>39.9</v>
      </c>
    </row>
    <row r="35" spans="2:8" ht="24.95" customHeight="1" x14ac:dyDescent="0.25">
      <c r="B35" s="158" t="s">
        <v>707</v>
      </c>
      <c r="C35" s="158" t="s">
        <v>565</v>
      </c>
      <c r="D35" s="160" t="s">
        <v>565</v>
      </c>
      <c r="E35" s="160" t="s">
        <v>214</v>
      </c>
      <c r="F35" s="161">
        <v>17</v>
      </c>
      <c r="G35" s="160">
        <v>0.05</v>
      </c>
      <c r="H35" s="161">
        <f t="shared" si="1"/>
        <v>17.899999999999999</v>
      </c>
    </row>
    <row r="36" spans="2:8" ht="24.95" customHeight="1" x14ac:dyDescent="0.25">
      <c r="B36" s="158" t="s">
        <v>708</v>
      </c>
      <c r="C36" s="158" t="s">
        <v>709</v>
      </c>
      <c r="D36" s="160" t="s">
        <v>709</v>
      </c>
      <c r="E36" s="160" t="s">
        <v>214</v>
      </c>
      <c r="F36" s="161">
        <v>39</v>
      </c>
      <c r="G36" s="160">
        <v>0.05</v>
      </c>
      <c r="H36" s="161">
        <f t="shared" si="1"/>
        <v>41</v>
      </c>
    </row>
    <row r="37" spans="2:8" ht="24.95" customHeight="1" x14ac:dyDescent="0.25">
      <c r="B37" s="158" t="s">
        <v>710</v>
      </c>
      <c r="C37" s="158" t="s">
        <v>445</v>
      </c>
      <c r="D37" s="160" t="s">
        <v>445</v>
      </c>
      <c r="E37" s="160" t="s">
        <v>214</v>
      </c>
      <c r="F37" s="161">
        <v>29</v>
      </c>
      <c r="G37" s="160">
        <v>0.05</v>
      </c>
      <c r="H37" s="161">
        <f t="shared" si="1"/>
        <v>30.5</v>
      </c>
    </row>
    <row r="38" spans="2:8" ht="24.95" customHeight="1" x14ac:dyDescent="0.25">
      <c r="B38" s="158" t="s">
        <v>711</v>
      </c>
      <c r="C38" s="158" t="s">
        <v>304</v>
      </c>
      <c r="D38" s="160" t="s">
        <v>304</v>
      </c>
      <c r="E38" s="160" t="s">
        <v>214</v>
      </c>
      <c r="F38" s="161">
        <v>30</v>
      </c>
      <c r="G38" s="160">
        <v>0.05</v>
      </c>
      <c r="H38" s="161">
        <f t="shared" ref="H38:H69" si="2">ROUNDUP((G38*F38),1)+F38</f>
        <v>31.5</v>
      </c>
    </row>
    <row r="39" spans="2:8" ht="24.95" customHeight="1" x14ac:dyDescent="0.25">
      <c r="B39" s="158" t="s">
        <v>712</v>
      </c>
      <c r="C39" s="158" t="s">
        <v>713</v>
      </c>
      <c r="D39" s="160" t="s">
        <v>713</v>
      </c>
      <c r="E39" s="160" t="s">
        <v>214</v>
      </c>
      <c r="F39" s="161">
        <v>18</v>
      </c>
      <c r="G39" s="160">
        <v>0.05</v>
      </c>
      <c r="H39" s="161">
        <f t="shared" si="2"/>
        <v>18.899999999999999</v>
      </c>
    </row>
    <row r="40" spans="2:8" ht="24.95" customHeight="1" x14ac:dyDescent="0.25">
      <c r="B40" s="158" t="s">
        <v>714</v>
      </c>
      <c r="C40" s="158" t="s">
        <v>715</v>
      </c>
      <c r="D40" s="160" t="s">
        <v>715</v>
      </c>
      <c r="E40" s="160" t="s">
        <v>214</v>
      </c>
      <c r="F40" s="161">
        <v>9</v>
      </c>
      <c r="G40" s="160">
        <v>0.05</v>
      </c>
      <c r="H40" s="161">
        <f t="shared" si="2"/>
        <v>9.5</v>
      </c>
    </row>
    <row r="41" spans="2:8" ht="24.95" customHeight="1" x14ac:dyDescent="0.25">
      <c r="B41" s="158" t="s">
        <v>716</v>
      </c>
      <c r="C41" s="158" t="s">
        <v>526</v>
      </c>
      <c r="D41" s="160" t="s">
        <v>526</v>
      </c>
      <c r="E41" s="160" t="s">
        <v>214</v>
      </c>
      <c r="F41" s="161">
        <v>47</v>
      </c>
      <c r="G41" s="160">
        <v>0.05</v>
      </c>
      <c r="H41" s="161">
        <f t="shared" si="2"/>
        <v>49.4</v>
      </c>
    </row>
    <row r="42" spans="2:8" ht="24.95" customHeight="1" x14ac:dyDescent="0.25">
      <c r="B42" s="158" t="s">
        <v>717</v>
      </c>
      <c r="C42" s="158" t="s">
        <v>264</v>
      </c>
      <c r="D42" s="160" t="s">
        <v>264</v>
      </c>
      <c r="E42" s="160" t="s">
        <v>214</v>
      </c>
      <c r="F42" s="161">
        <v>14</v>
      </c>
      <c r="G42" s="160">
        <v>0.05</v>
      </c>
      <c r="H42" s="161">
        <f t="shared" si="2"/>
        <v>14.7</v>
      </c>
    </row>
    <row r="43" spans="2:8" ht="24.95" customHeight="1" x14ac:dyDescent="0.25">
      <c r="B43" s="158" t="s">
        <v>718</v>
      </c>
      <c r="C43" s="158" t="s">
        <v>562</v>
      </c>
      <c r="D43" s="160" t="s">
        <v>562</v>
      </c>
      <c r="E43" s="160" t="s">
        <v>214</v>
      </c>
      <c r="F43" s="161">
        <v>15</v>
      </c>
      <c r="G43" s="160">
        <v>0.05</v>
      </c>
      <c r="H43" s="161">
        <f t="shared" si="2"/>
        <v>15.8</v>
      </c>
    </row>
    <row r="44" spans="2:8" ht="24.95" customHeight="1" x14ac:dyDescent="0.25">
      <c r="B44" s="158" t="s">
        <v>719</v>
      </c>
      <c r="C44" s="158" t="s">
        <v>720</v>
      </c>
      <c r="D44" s="160" t="s">
        <v>720</v>
      </c>
      <c r="E44" s="160" t="s">
        <v>214</v>
      </c>
      <c r="F44" s="161">
        <v>13</v>
      </c>
      <c r="G44" s="160">
        <v>0.05</v>
      </c>
      <c r="H44" s="161">
        <f t="shared" si="2"/>
        <v>13.7</v>
      </c>
    </row>
    <row r="45" spans="2:8" ht="24.95" customHeight="1" x14ac:dyDescent="0.25">
      <c r="B45" s="158" t="s">
        <v>721</v>
      </c>
      <c r="C45" s="158" t="s">
        <v>722</v>
      </c>
      <c r="D45" s="160" t="s">
        <v>722</v>
      </c>
      <c r="E45" s="160" t="s">
        <v>214</v>
      </c>
      <c r="F45" s="161">
        <v>14</v>
      </c>
      <c r="G45" s="160">
        <v>0.05</v>
      </c>
      <c r="H45" s="161">
        <f t="shared" si="2"/>
        <v>14.7</v>
      </c>
    </row>
    <row r="46" spans="2:8" ht="24.95" customHeight="1" x14ac:dyDescent="0.25">
      <c r="B46" s="158" t="s">
        <v>723</v>
      </c>
      <c r="C46" s="158" t="s">
        <v>724</v>
      </c>
      <c r="D46" s="160" t="s">
        <v>724</v>
      </c>
      <c r="E46" s="160" t="s">
        <v>214</v>
      </c>
      <c r="F46" s="161">
        <v>34</v>
      </c>
      <c r="G46" s="160">
        <v>0.05</v>
      </c>
      <c r="H46" s="161">
        <f t="shared" si="2"/>
        <v>35.700000000000003</v>
      </c>
    </row>
    <row r="47" spans="2:8" ht="24.95" customHeight="1" x14ac:dyDescent="0.25">
      <c r="B47" s="158" t="s">
        <v>725</v>
      </c>
      <c r="C47" s="158" t="s">
        <v>726</v>
      </c>
      <c r="D47" s="160" t="s">
        <v>726</v>
      </c>
      <c r="E47" s="160" t="s">
        <v>214</v>
      </c>
      <c r="F47" s="161">
        <v>9</v>
      </c>
      <c r="G47" s="160">
        <v>0.05</v>
      </c>
      <c r="H47" s="161">
        <f t="shared" si="2"/>
        <v>9.5</v>
      </c>
    </row>
    <row r="48" spans="2:8" ht="24.95" customHeight="1" x14ac:dyDescent="0.25">
      <c r="B48" s="158" t="s">
        <v>231</v>
      </c>
      <c r="C48" s="158" t="s">
        <v>727</v>
      </c>
      <c r="D48" s="160" t="s">
        <v>728</v>
      </c>
      <c r="E48" s="160" t="s">
        <v>213</v>
      </c>
      <c r="F48" s="161">
        <v>36</v>
      </c>
      <c r="G48" s="162">
        <v>0.05</v>
      </c>
      <c r="H48" s="161">
        <f t="shared" si="2"/>
        <v>37.799999999999997</v>
      </c>
    </row>
    <row r="49" spans="2:8" ht="24.95" customHeight="1" x14ac:dyDescent="0.25">
      <c r="B49" s="158" t="s">
        <v>234</v>
      </c>
      <c r="C49" s="158" t="s">
        <v>727</v>
      </c>
      <c r="D49" s="160" t="s">
        <v>728</v>
      </c>
      <c r="E49" s="160" t="s">
        <v>213</v>
      </c>
      <c r="F49" s="161">
        <v>62</v>
      </c>
      <c r="G49" s="160">
        <v>0.05</v>
      </c>
      <c r="H49" s="161">
        <f t="shared" si="2"/>
        <v>65.099999999999994</v>
      </c>
    </row>
    <row r="50" spans="2:8" ht="24.95" customHeight="1" x14ac:dyDescent="0.25">
      <c r="B50" s="158" t="s">
        <v>235</v>
      </c>
      <c r="C50" s="158" t="s">
        <v>729</v>
      </c>
      <c r="D50" s="160" t="s">
        <v>730</v>
      </c>
      <c r="E50" s="160" t="s">
        <v>236</v>
      </c>
      <c r="F50" s="161">
        <v>120</v>
      </c>
      <c r="G50" s="160">
        <v>0.05</v>
      </c>
      <c r="H50" s="161">
        <f t="shared" si="2"/>
        <v>126</v>
      </c>
    </row>
    <row r="51" spans="2:8" ht="24.95" customHeight="1" x14ac:dyDescent="0.25">
      <c r="B51" s="158" t="s">
        <v>237</v>
      </c>
      <c r="C51" s="158" t="s">
        <v>729</v>
      </c>
      <c r="D51" s="160" t="s">
        <v>730</v>
      </c>
      <c r="E51" s="160" t="s">
        <v>236</v>
      </c>
      <c r="F51" s="161">
        <v>144</v>
      </c>
      <c r="G51" s="160">
        <v>0.05</v>
      </c>
      <c r="H51" s="161">
        <f t="shared" si="2"/>
        <v>151.19999999999999</v>
      </c>
    </row>
    <row r="52" spans="2:8" ht="24.95" customHeight="1" x14ac:dyDescent="0.25">
      <c r="B52" s="158" t="s">
        <v>238</v>
      </c>
      <c r="C52" s="158" t="s">
        <v>731</v>
      </c>
      <c r="D52" s="160" t="s">
        <v>732</v>
      </c>
      <c r="E52" s="160" t="s">
        <v>239</v>
      </c>
      <c r="F52" s="161">
        <v>45</v>
      </c>
      <c r="G52" s="160">
        <v>0.05</v>
      </c>
      <c r="H52" s="161">
        <f t="shared" si="2"/>
        <v>47.3</v>
      </c>
    </row>
    <row r="53" spans="2:8" ht="24.95" customHeight="1" x14ac:dyDescent="0.25">
      <c r="B53" s="158" t="s">
        <v>240</v>
      </c>
      <c r="C53" s="158" t="s">
        <v>733</v>
      </c>
      <c r="D53" s="160" t="s">
        <v>732</v>
      </c>
      <c r="E53" s="160" t="s">
        <v>241</v>
      </c>
      <c r="F53" s="161">
        <v>46</v>
      </c>
      <c r="G53" s="160">
        <v>0.05</v>
      </c>
      <c r="H53" s="161">
        <f t="shared" si="2"/>
        <v>48.3</v>
      </c>
    </row>
    <row r="54" spans="2:8" ht="24.95" customHeight="1" x14ac:dyDescent="0.25">
      <c r="B54" s="158" t="s">
        <v>242</v>
      </c>
      <c r="C54" s="158" t="s">
        <v>733</v>
      </c>
      <c r="D54" s="160" t="s">
        <v>732</v>
      </c>
      <c r="E54" s="160" t="s">
        <v>241</v>
      </c>
      <c r="F54" s="161">
        <v>106</v>
      </c>
      <c r="G54" s="162">
        <v>0.05</v>
      </c>
      <c r="H54" s="161">
        <f t="shared" si="2"/>
        <v>111.3</v>
      </c>
    </row>
    <row r="55" spans="2:8" ht="24.95" customHeight="1" x14ac:dyDescent="0.25">
      <c r="B55" s="158" t="s">
        <v>243</v>
      </c>
      <c r="C55" s="158" t="s">
        <v>734</v>
      </c>
      <c r="D55" s="160" t="s">
        <v>735</v>
      </c>
      <c r="E55" s="160" t="s">
        <v>244</v>
      </c>
      <c r="F55" s="161">
        <v>91</v>
      </c>
      <c r="G55" s="160">
        <v>0.05</v>
      </c>
      <c r="H55" s="161">
        <f t="shared" si="2"/>
        <v>95.6</v>
      </c>
    </row>
    <row r="56" spans="2:8" ht="24.95" customHeight="1" x14ac:dyDescent="0.25">
      <c r="B56" s="158" t="s">
        <v>245</v>
      </c>
      <c r="C56" s="158" t="s">
        <v>736</v>
      </c>
      <c r="D56" s="160" t="s">
        <v>737</v>
      </c>
      <c r="E56" s="160" t="s">
        <v>246</v>
      </c>
      <c r="F56" s="161">
        <v>56</v>
      </c>
      <c r="G56" s="160">
        <v>0.05</v>
      </c>
      <c r="H56" s="161">
        <f t="shared" si="2"/>
        <v>58.8</v>
      </c>
    </row>
    <row r="57" spans="2:8" ht="24.95" customHeight="1" x14ac:dyDescent="0.25">
      <c r="B57" s="158" t="s">
        <v>247</v>
      </c>
      <c r="C57" s="158" t="s">
        <v>738</v>
      </c>
      <c r="D57" s="160" t="s">
        <v>732</v>
      </c>
      <c r="E57" s="160" t="s">
        <v>248</v>
      </c>
      <c r="F57" s="161">
        <v>149</v>
      </c>
      <c r="G57" s="160">
        <v>0.05</v>
      </c>
      <c r="H57" s="161">
        <f t="shared" si="2"/>
        <v>156.5</v>
      </c>
    </row>
    <row r="58" spans="2:8" ht="24.95" customHeight="1" x14ac:dyDescent="0.25">
      <c r="B58" s="158" t="s">
        <v>249</v>
      </c>
      <c r="C58" s="158" t="s">
        <v>739</v>
      </c>
      <c r="D58" s="160" t="s">
        <v>740</v>
      </c>
      <c r="E58" s="160" t="s">
        <v>213</v>
      </c>
      <c r="F58" s="161">
        <v>36</v>
      </c>
      <c r="G58" s="160">
        <v>0.05</v>
      </c>
      <c r="H58" s="161">
        <f t="shared" si="2"/>
        <v>37.799999999999997</v>
      </c>
    </row>
    <row r="59" spans="2:8" ht="24.95" customHeight="1" x14ac:dyDescent="0.25">
      <c r="B59" s="158" t="s">
        <v>250</v>
      </c>
      <c r="C59" s="158" t="s">
        <v>739</v>
      </c>
      <c r="D59" s="160" t="s">
        <v>740</v>
      </c>
      <c r="E59" s="160" t="s">
        <v>213</v>
      </c>
      <c r="F59" s="161">
        <v>51</v>
      </c>
      <c r="G59" s="160">
        <v>0.05</v>
      </c>
      <c r="H59" s="161">
        <f t="shared" si="2"/>
        <v>53.6</v>
      </c>
    </row>
    <row r="60" spans="2:8" ht="24.95" customHeight="1" x14ac:dyDescent="0.25">
      <c r="B60" s="158" t="s">
        <v>251</v>
      </c>
      <c r="C60" s="158" t="s">
        <v>741</v>
      </c>
      <c r="D60" s="160" t="s">
        <v>742</v>
      </c>
      <c r="E60" s="160" t="s">
        <v>252</v>
      </c>
      <c r="F60" s="161">
        <v>15</v>
      </c>
      <c r="G60" s="160">
        <v>0.05</v>
      </c>
      <c r="H60" s="161">
        <f t="shared" si="2"/>
        <v>15.8</v>
      </c>
    </row>
    <row r="61" spans="2:8" ht="24.95" customHeight="1" x14ac:dyDescent="0.25">
      <c r="B61" s="158" t="s">
        <v>743</v>
      </c>
      <c r="C61" s="159" t="s">
        <v>744</v>
      </c>
      <c r="D61" s="160" t="s">
        <v>732</v>
      </c>
      <c r="E61" s="160" t="s">
        <v>745</v>
      </c>
      <c r="F61" s="161">
        <v>171</v>
      </c>
      <c r="G61" s="160">
        <v>0.05</v>
      </c>
      <c r="H61" s="161">
        <f t="shared" si="2"/>
        <v>179.6</v>
      </c>
    </row>
    <row r="62" spans="2:8" ht="24.95" customHeight="1" x14ac:dyDescent="0.25">
      <c r="B62" s="158" t="s">
        <v>585</v>
      </c>
      <c r="C62" s="158" t="s">
        <v>586</v>
      </c>
      <c r="D62" s="160" t="s">
        <v>434</v>
      </c>
      <c r="E62" s="160" t="s">
        <v>214</v>
      </c>
      <c r="F62" s="161">
        <v>21</v>
      </c>
      <c r="G62" s="160">
        <v>0.05</v>
      </c>
      <c r="H62" s="161">
        <f t="shared" si="2"/>
        <v>22.1</v>
      </c>
    </row>
    <row r="63" spans="2:8" ht="24.95" customHeight="1" x14ac:dyDescent="0.25">
      <c r="B63" s="158" t="s">
        <v>253</v>
      </c>
      <c r="C63" s="158" t="s">
        <v>746</v>
      </c>
      <c r="D63" s="160" t="s">
        <v>215</v>
      </c>
      <c r="E63" s="160" t="s">
        <v>214</v>
      </c>
      <c r="F63" s="161">
        <v>2</v>
      </c>
      <c r="G63" s="160">
        <v>0.05</v>
      </c>
      <c r="H63" s="161">
        <f t="shared" si="2"/>
        <v>2.1</v>
      </c>
    </row>
    <row r="64" spans="2:8" ht="24.95" customHeight="1" x14ac:dyDescent="0.25">
      <c r="B64" s="158" t="s">
        <v>254</v>
      </c>
      <c r="C64" s="158" t="s">
        <v>747</v>
      </c>
      <c r="D64" s="160" t="s">
        <v>255</v>
      </c>
      <c r="E64" s="160" t="s">
        <v>214</v>
      </c>
      <c r="F64" s="161">
        <v>3</v>
      </c>
      <c r="G64" s="160">
        <v>0.05</v>
      </c>
      <c r="H64" s="161">
        <f t="shared" si="2"/>
        <v>3.2</v>
      </c>
    </row>
    <row r="65" spans="2:8" ht="24.95" customHeight="1" x14ac:dyDescent="0.25">
      <c r="B65" s="158" t="s">
        <v>256</v>
      </c>
      <c r="C65" s="158" t="s">
        <v>748</v>
      </c>
      <c r="D65" s="160" t="s">
        <v>257</v>
      </c>
      <c r="E65" s="160" t="s">
        <v>214</v>
      </c>
      <c r="F65" s="161">
        <v>14</v>
      </c>
      <c r="G65" s="160">
        <v>0.05</v>
      </c>
      <c r="H65" s="161">
        <f t="shared" si="2"/>
        <v>14.7</v>
      </c>
    </row>
    <row r="66" spans="2:8" ht="24.95" customHeight="1" x14ac:dyDescent="0.25">
      <c r="B66" s="158" t="s">
        <v>258</v>
      </c>
      <c r="C66" s="158" t="s">
        <v>749</v>
      </c>
      <c r="D66" s="160" t="s">
        <v>259</v>
      </c>
      <c r="E66" s="160" t="s">
        <v>214</v>
      </c>
      <c r="F66" s="161">
        <v>26</v>
      </c>
      <c r="G66" s="160">
        <v>0.05</v>
      </c>
      <c r="H66" s="161">
        <f t="shared" si="2"/>
        <v>27.3</v>
      </c>
    </row>
    <row r="67" spans="2:8" ht="24.95" customHeight="1" x14ac:dyDescent="0.25">
      <c r="B67" s="158" t="s">
        <v>325</v>
      </c>
      <c r="C67" s="158" t="s">
        <v>326</v>
      </c>
      <c r="D67" s="160" t="s">
        <v>215</v>
      </c>
      <c r="E67" s="160" t="s">
        <v>214</v>
      </c>
      <c r="F67" s="161">
        <v>3</v>
      </c>
      <c r="G67" s="160">
        <v>0.05</v>
      </c>
      <c r="H67" s="161">
        <f t="shared" si="2"/>
        <v>3.2</v>
      </c>
    </row>
    <row r="68" spans="2:8" ht="24.95" customHeight="1" x14ac:dyDescent="0.25">
      <c r="B68" s="158" t="s">
        <v>324</v>
      </c>
      <c r="C68" s="158" t="s">
        <v>319</v>
      </c>
      <c r="D68" s="160" t="s">
        <v>215</v>
      </c>
      <c r="E68" s="160" t="s">
        <v>214</v>
      </c>
      <c r="F68" s="161">
        <v>2</v>
      </c>
      <c r="G68" s="160">
        <v>0.05</v>
      </c>
      <c r="H68" s="161">
        <f t="shared" si="2"/>
        <v>2.1</v>
      </c>
    </row>
    <row r="69" spans="2:8" ht="24.95" customHeight="1" x14ac:dyDescent="0.25">
      <c r="B69" s="158" t="s">
        <v>545</v>
      </c>
      <c r="C69" s="158" t="s">
        <v>546</v>
      </c>
      <c r="D69" s="160" t="s">
        <v>255</v>
      </c>
      <c r="E69" s="160" t="s">
        <v>214</v>
      </c>
      <c r="F69" s="161">
        <v>4</v>
      </c>
      <c r="G69" s="160">
        <v>0.05</v>
      </c>
      <c r="H69" s="161">
        <f t="shared" si="2"/>
        <v>4.2</v>
      </c>
    </row>
    <row r="70" spans="2:8" ht="24.95" customHeight="1" x14ac:dyDescent="0.25">
      <c r="B70" s="158" t="s">
        <v>539</v>
      </c>
      <c r="C70" s="158" t="s">
        <v>540</v>
      </c>
      <c r="D70" s="160" t="s">
        <v>215</v>
      </c>
      <c r="E70" s="160" t="s">
        <v>214</v>
      </c>
      <c r="F70" s="161">
        <v>4</v>
      </c>
      <c r="G70" s="160">
        <v>0.05</v>
      </c>
      <c r="H70" s="161">
        <f t="shared" ref="H70:H85" si="3">ROUNDUP((G70*F70),1)+F70</f>
        <v>4.2</v>
      </c>
    </row>
    <row r="71" spans="2:8" ht="24.95" customHeight="1" x14ac:dyDescent="0.25">
      <c r="B71" s="158" t="s">
        <v>537</v>
      </c>
      <c r="C71" s="158" t="s">
        <v>538</v>
      </c>
      <c r="D71" s="160" t="s">
        <v>215</v>
      </c>
      <c r="E71" s="160" t="s">
        <v>214</v>
      </c>
      <c r="F71" s="161">
        <v>3</v>
      </c>
      <c r="G71" s="160">
        <v>0.05</v>
      </c>
      <c r="H71" s="161">
        <f t="shared" si="3"/>
        <v>3.2</v>
      </c>
    </row>
    <row r="72" spans="2:8" ht="24.95" customHeight="1" x14ac:dyDescent="0.25">
      <c r="B72" s="158" t="s">
        <v>478</v>
      </c>
      <c r="C72" s="158" t="s">
        <v>479</v>
      </c>
      <c r="D72" s="160" t="s">
        <v>467</v>
      </c>
      <c r="E72" s="160" t="s">
        <v>214</v>
      </c>
      <c r="F72" s="161">
        <v>26</v>
      </c>
      <c r="G72" s="160">
        <v>0.05</v>
      </c>
      <c r="H72" s="161">
        <f t="shared" si="3"/>
        <v>27.3</v>
      </c>
    </row>
    <row r="73" spans="2:8" ht="24.95" customHeight="1" x14ac:dyDescent="0.25">
      <c r="B73" s="158" t="s">
        <v>476</v>
      </c>
      <c r="C73" s="158" t="s">
        <v>477</v>
      </c>
      <c r="D73" s="160" t="s">
        <v>467</v>
      </c>
      <c r="E73" s="160" t="s">
        <v>214</v>
      </c>
      <c r="F73" s="161">
        <v>26</v>
      </c>
      <c r="G73" s="160">
        <v>0.05</v>
      </c>
      <c r="H73" s="161">
        <f t="shared" si="3"/>
        <v>27.3</v>
      </c>
    </row>
    <row r="74" spans="2:8" ht="24.95" customHeight="1" x14ac:dyDescent="0.25">
      <c r="B74" s="158" t="s">
        <v>579</v>
      </c>
      <c r="C74" s="158" t="s">
        <v>580</v>
      </c>
      <c r="D74" s="160" t="s">
        <v>210</v>
      </c>
      <c r="E74" s="160" t="s">
        <v>214</v>
      </c>
      <c r="F74" s="161">
        <v>20</v>
      </c>
      <c r="G74" s="160">
        <v>0.05</v>
      </c>
      <c r="H74" s="161">
        <f t="shared" si="3"/>
        <v>21</v>
      </c>
    </row>
    <row r="75" spans="2:8" ht="24.95" customHeight="1" x14ac:dyDescent="0.25">
      <c r="B75" s="158" t="s">
        <v>351</v>
      </c>
      <c r="C75" s="158" t="s">
        <v>352</v>
      </c>
      <c r="D75" s="160" t="s">
        <v>353</v>
      </c>
      <c r="E75" s="160" t="s">
        <v>214</v>
      </c>
      <c r="F75" s="161">
        <v>14</v>
      </c>
      <c r="G75" s="160">
        <v>0.05</v>
      </c>
      <c r="H75" s="161">
        <f t="shared" si="3"/>
        <v>14.7</v>
      </c>
    </row>
    <row r="76" spans="2:8" ht="24.95" customHeight="1" x14ac:dyDescent="0.25">
      <c r="B76" s="158" t="s">
        <v>232</v>
      </c>
      <c r="C76" s="158" t="s">
        <v>750</v>
      </c>
      <c r="D76" s="160" t="s">
        <v>751</v>
      </c>
      <c r="E76" s="160" t="s">
        <v>211</v>
      </c>
      <c r="F76" s="161">
        <v>164</v>
      </c>
      <c r="G76" s="160">
        <v>0.05</v>
      </c>
      <c r="H76" s="161">
        <f t="shared" si="3"/>
        <v>172.2</v>
      </c>
    </row>
    <row r="77" spans="2:8" ht="24.95" customHeight="1" x14ac:dyDescent="0.25">
      <c r="B77" s="158" t="s">
        <v>826</v>
      </c>
      <c r="C77" s="158" t="s">
        <v>847</v>
      </c>
      <c r="D77" s="160" t="s">
        <v>215</v>
      </c>
      <c r="E77" s="160" t="s">
        <v>214</v>
      </c>
      <c r="F77" s="161">
        <v>2</v>
      </c>
      <c r="G77" s="160">
        <v>0.05</v>
      </c>
      <c r="H77" s="161">
        <f t="shared" si="3"/>
        <v>2.1</v>
      </c>
    </row>
    <row r="78" spans="2:8" ht="24.95" customHeight="1" x14ac:dyDescent="0.25">
      <c r="B78" s="158" t="s">
        <v>824</v>
      </c>
      <c r="C78" s="158" t="s">
        <v>845</v>
      </c>
      <c r="D78" s="160" t="s">
        <v>483</v>
      </c>
      <c r="E78" s="160" t="s">
        <v>214</v>
      </c>
      <c r="F78" s="161">
        <v>32</v>
      </c>
      <c r="G78" s="160">
        <v>0.05</v>
      </c>
      <c r="H78" s="161">
        <f t="shared" si="3"/>
        <v>33.6</v>
      </c>
    </row>
    <row r="79" spans="2:8" ht="24.95" customHeight="1" x14ac:dyDescent="0.25">
      <c r="B79" s="158" t="s">
        <v>825</v>
      </c>
      <c r="C79" s="158" t="s">
        <v>846</v>
      </c>
      <c r="D79" s="160" t="s">
        <v>255</v>
      </c>
      <c r="E79" s="160" t="s">
        <v>214</v>
      </c>
      <c r="F79" s="161">
        <v>3</v>
      </c>
      <c r="G79" s="160">
        <v>0.05</v>
      </c>
      <c r="H79" s="161">
        <f t="shared" si="3"/>
        <v>3.2</v>
      </c>
    </row>
    <row r="80" spans="2:8" ht="24.95" customHeight="1" x14ac:dyDescent="0.25">
      <c r="B80" s="158" t="s">
        <v>827</v>
      </c>
      <c r="C80" s="158" t="s">
        <v>847</v>
      </c>
      <c r="D80" s="160" t="s">
        <v>257</v>
      </c>
      <c r="E80" s="160" t="s">
        <v>214</v>
      </c>
      <c r="F80" s="161">
        <v>13</v>
      </c>
      <c r="G80" s="160">
        <v>0.05</v>
      </c>
      <c r="H80" s="161">
        <f t="shared" si="3"/>
        <v>13.7</v>
      </c>
    </row>
    <row r="81" spans="2:8" ht="24.95" customHeight="1" x14ac:dyDescent="0.25">
      <c r="B81" s="158" t="s">
        <v>830</v>
      </c>
      <c r="C81" s="158" t="s">
        <v>850</v>
      </c>
      <c r="D81" s="160" t="s">
        <v>304</v>
      </c>
      <c r="E81" s="160" t="s">
        <v>214</v>
      </c>
      <c r="F81" s="161">
        <v>27</v>
      </c>
      <c r="G81" s="160">
        <v>0.05</v>
      </c>
      <c r="H81" s="161">
        <f t="shared" si="3"/>
        <v>28.4</v>
      </c>
    </row>
    <row r="82" spans="2:8" ht="24.95" customHeight="1" x14ac:dyDescent="0.25">
      <c r="B82" s="158" t="s">
        <v>828</v>
      </c>
      <c r="C82" s="158" t="s">
        <v>848</v>
      </c>
      <c r="D82" s="160" t="s">
        <v>776</v>
      </c>
      <c r="E82" s="160" t="s">
        <v>214</v>
      </c>
      <c r="F82" s="161">
        <v>12</v>
      </c>
      <c r="G82" s="160">
        <v>0.05</v>
      </c>
      <c r="H82" s="161">
        <f t="shared" si="3"/>
        <v>12.6</v>
      </c>
    </row>
    <row r="83" spans="2:8" ht="24.95" customHeight="1" x14ac:dyDescent="0.25">
      <c r="B83" s="158" t="s">
        <v>829</v>
      </c>
      <c r="C83" s="158" t="s">
        <v>849</v>
      </c>
      <c r="D83" s="160" t="s">
        <v>286</v>
      </c>
      <c r="E83" s="160" t="s">
        <v>214</v>
      </c>
      <c r="F83" s="161">
        <v>6</v>
      </c>
      <c r="G83" s="160">
        <v>0.05</v>
      </c>
      <c r="H83" s="161">
        <f t="shared" si="3"/>
        <v>6.3</v>
      </c>
    </row>
    <row r="84" spans="2:8" ht="24.95" customHeight="1" x14ac:dyDescent="0.25">
      <c r="B84" s="158" t="s">
        <v>832</v>
      </c>
      <c r="C84" s="158" t="s">
        <v>851</v>
      </c>
      <c r="D84" s="160" t="s">
        <v>526</v>
      </c>
      <c r="E84" s="160" t="s">
        <v>214</v>
      </c>
      <c r="F84" s="161">
        <v>46</v>
      </c>
      <c r="G84" s="160">
        <v>0.05</v>
      </c>
      <c r="H84" s="161">
        <f t="shared" si="3"/>
        <v>48.3</v>
      </c>
    </row>
    <row r="85" spans="2:8" ht="24.95" customHeight="1" x14ac:dyDescent="0.25">
      <c r="B85" s="158" t="s">
        <v>831</v>
      </c>
      <c r="C85" s="158" t="s">
        <v>852</v>
      </c>
      <c r="D85" s="160" t="s">
        <v>264</v>
      </c>
      <c r="E85" s="160" t="s">
        <v>214</v>
      </c>
      <c r="F85" s="161">
        <v>11</v>
      </c>
      <c r="G85" s="160">
        <v>0.05</v>
      </c>
      <c r="H85" s="161">
        <f t="shared" si="3"/>
        <v>11.6</v>
      </c>
    </row>
    <row r="86" spans="2:8" ht="24.95" customHeight="1" x14ac:dyDescent="0.25">
      <c r="B86" s="158" t="s">
        <v>226</v>
      </c>
      <c r="C86" s="158" t="s">
        <v>752</v>
      </c>
      <c r="D86" s="160" t="s">
        <v>215</v>
      </c>
      <c r="E86" s="160" t="s">
        <v>214</v>
      </c>
      <c r="F86" s="161">
        <v>3</v>
      </c>
      <c r="G86" s="160">
        <v>0.05</v>
      </c>
      <c r="H86" s="161">
        <f t="shared" ref="H86:H117" si="4">ROUNDUP((G86*F86),1)+F86</f>
        <v>3.2</v>
      </c>
    </row>
    <row r="87" spans="2:8" ht="24.95" customHeight="1" x14ac:dyDescent="0.25">
      <c r="B87" s="158" t="s">
        <v>753</v>
      </c>
      <c r="C87" s="158" t="s">
        <v>754</v>
      </c>
      <c r="D87" s="160" t="s">
        <v>483</v>
      </c>
      <c r="E87" s="160" t="s">
        <v>214</v>
      </c>
      <c r="F87" s="161">
        <v>26</v>
      </c>
      <c r="G87" s="160">
        <v>0.05</v>
      </c>
      <c r="H87" s="161">
        <f t="shared" si="4"/>
        <v>27.3</v>
      </c>
    </row>
    <row r="88" spans="2:8" ht="24.95" customHeight="1" x14ac:dyDescent="0.25">
      <c r="B88" s="158" t="s">
        <v>227</v>
      </c>
      <c r="C88" s="158" t="s">
        <v>755</v>
      </c>
      <c r="D88" s="160" t="s">
        <v>228</v>
      </c>
      <c r="E88" s="160" t="s">
        <v>214</v>
      </c>
      <c r="F88" s="161">
        <v>6</v>
      </c>
      <c r="G88" s="160">
        <v>0.05</v>
      </c>
      <c r="H88" s="161">
        <f t="shared" si="4"/>
        <v>6.3</v>
      </c>
    </row>
    <row r="89" spans="2:8" ht="24.95" customHeight="1" x14ac:dyDescent="0.25">
      <c r="B89" s="158" t="s">
        <v>260</v>
      </c>
      <c r="C89" s="158" t="s">
        <v>756</v>
      </c>
      <c r="D89" s="160" t="s">
        <v>255</v>
      </c>
      <c r="E89" s="160" t="s">
        <v>214</v>
      </c>
      <c r="F89" s="161">
        <v>3</v>
      </c>
      <c r="G89" s="160">
        <v>0.05</v>
      </c>
      <c r="H89" s="161">
        <f t="shared" si="4"/>
        <v>3.2</v>
      </c>
    </row>
    <row r="90" spans="2:8" ht="24.95" customHeight="1" x14ac:dyDescent="0.25">
      <c r="B90" s="158" t="s">
        <v>261</v>
      </c>
      <c r="C90" s="158" t="s">
        <v>757</v>
      </c>
      <c r="D90" s="160" t="s">
        <v>262</v>
      </c>
      <c r="E90" s="160" t="s">
        <v>214</v>
      </c>
      <c r="F90" s="161">
        <v>18</v>
      </c>
      <c r="G90" s="160">
        <v>0.05</v>
      </c>
      <c r="H90" s="161">
        <f t="shared" si="4"/>
        <v>18.899999999999999</v>
      </c>
    </row>
    <row r="91" spans="2:8" ht="24.95" customHeight="1" x14ac:dyDescent="0.25">
      <c r="B91" s="158" t="s">
        <v>263</v>
      </c>
      <c r="C91" s="158" t="s">
        <v>758</v>
      </c>
      <c r="D91" s="160" t="s">
        <v>257</v>
      </c>
      <c r="E91" s="160" t="s">
        <v>214</v>
      </c>
      <c r="F91" s="161">
        <v>15</v>
      </c>
      <c r="G91" s="160">
        <v>0.05</v>
      </c>
      <c r="H91" s="161">
        <f t="shared" si="4"/>
        <v>15.8</v>
      </c>
    </row>
    <row r="92" spans="2:8" ht="24.95" customHeight="1" x14ac:dyDescent="0.25">
      <c r="B92" s="158" t="s">
        <v>759</v>
      </c>
      <c r="C92" s="158" t="s">
        <v>760</v>
      </c>
      <c r="D92" s="160" t="s">
        <v>264</v>
      </c>
      <c r="E92" s="160" t="s">
        <v>214</v>
      </c>
      <c r="F92" s="161">
        <v>13</v>
      </c>
      <c r="G92" s="160">
        <v>0.05</v>
      </c>
      <c r="H92" s="161">
        <f t="shared" si="4"/>
        <v>13.7</v>
      </c>
    </row>
    <row r="93" spans="2:8" ht="24.95" customHeight="1" x14ac:dyDescent="0.25">
      <c r="B93" s="158" t="s">
        <v>265</v>
      </c>
      <c r="C93" s="158" t="s">
        <v>761</v>
      </c>
      <c r="D93" s="160" t="s">
        <v>732</v>
      </c>
      <c r="E93" s="160" t="s">
        <v>252</v>
      </c>
      <c r="F93" s="161">
        <v>16</v>
      </c>
      <c r="G93" s="160">
        <v>0.05</v>
      </c>
      <c r="H93" s="161">
        <f t="shared" si="4"/>
        <v>16.8</v>
      </c>
    </row>
    <row r="94" spans="2:8" ht="24.95" customHeight="1" x14ac:dyDescent="0.25">
      <c r="B94" s="158" t="s">
        <v>308</v>
      </c>
      <c r="C94" s="158" t="s">
        <v>309</v>
      </c>
      <c r="D94" s="160" t="s">
        <v>228</v>
      </c>
      <c r="E94" s="160" t="s">
        <v>214</v>
      </c>
      <c r="F94" s="161">
        <v>6</v>
      </c>
      <c r="G94" s="160">
        <v>0.05</v>
      </c>
      <c r="H94" s="161">
        <f t="shared" si="4"/>
        <v>6.3</v>
      </c>
    </row>
    <row r="95" spans="2:8" ht="24.95" customHeight="1" x14ac:dyDescent="0.25">
      <c r="B95" s="158" t="s">
        <v>611</v>
      </c>
      <c r="C95" s="158" t="s">
        <v>480</v>
      </c>
      <c r="D95" s="160" t="s">
        <v>467</v>
      </c>
      <c r="E95" s="160" t="s">
        <v>214</v>
      </c>
      <c r="F95" s="161">
        <v>27</v>
      </c>
      <c r="G95" s="160">
        <v>0.05</v>
      </c>
      <c r="H95" s="161">
        <f t="shared" si="4"/>
        <v>28.4</v>
      </c>
    </row>
    <row r="96" spans="2:8" ht="24.95" customHeight="1" x14ac:dyDescent="0.25">
      <c r="B96" s="158" t="s">
        <v>380</v>
      </c>
      <c r="C96" s="158" t="s">
        <v>381</v>
      </c>
      <c r="D96" s="160" t="s">
        <v>377</v>
      </c>
      <c r="E96" s="160" t="s">
        <v>214</v>
      </c>
      <c r="F96" s="161">
        <v>13</v>
      </c>
      <c r="G96" s="160">
        <v>0.05</v>
      </c>
      <c r="H96" s="161">
        <f t="shared" si="4"/>
        <v>13.7</v>
      </c>
    </row>
    <row r="97" spans="2:8" ht="24.95" customHeight="1" x14ac:dyDescent="0.25">
      <c r="B97" s="158" t="s">
        <v>463</v>
      </c>
      <c r="C97" s="158" t="s">
        <v>464</v>
      </c>
      <c r="D97" s="160" t="s">
        <v>259</v>
      </c>
      <c r="E97" s="160" t="s">
        <v>214</v>
      </c>
      <c r="F97" s="161">
        <v>24</v>
      </c>
      <c r="G97" s="160">
        <v>0.05</v>
      </c>
      <c r="H97" s="161">
        <f t="shared" si="4"/>
        <v>25.2</v>
      </c>
    </row>
    <row r="98" spans="2:8" ht="24.95" customHeight="1" x14ac:dyDescent="0.25">
      <c r="B98" s="158" t="s">
        <v>500</v>
      </c>
      <c r="C98" s="158" t="s">
        <v>501</v>
      </c>
      <c r="D98" s="160" t="s">
        <v>304</v>
      </c>
      <c r="E98" s="160" t="s">
        <v>214</v>
      </c>
      <c r="F98" s="161">
        <v>27</v>
      </c>
      <c r="G98" s="160">
        <v>0.05</v>
      </c>
      <c r="H98" s="161">
        <f t="shared" si="4"/>
        <v>28.4</v>
      </c>
    </row>
    <row r="99" spans="2:8" ht="24.95" customHeight="1" x14ac:dyDescent="0.25">
      <c r="B99" s="158" t="s">
        <v>343</v>
      </c>
      <c r="C99" s="158" t="s">
        <v>344</v>
      </c>
      <c r="D99" s="160" t="s">
        <v>338</v>
      </c>
      <c r="E99" s="160" t="s">
        <v>214</v>
      </c>
      <c r="F99" s="161">
        <v>3</v>
      </c>
      <c r="G99" s="160">
        <v>0.05</v>
      </c>
      <c r="H99" s="161">
        <f t="shared" si="4"/>
        <v>3.2</v>
      </c>
    </row>
    <row r="100" spans="2:8" ht="24.95" customHeight="1" x14ac:dyDescent="0.25">
      <c r="B100" s="158" t="s">
        <v>318</v>
      </c>
      <c r="C100" s="158" t="s">
        <v>319</v>
      </c>
      <c r="D100" s="160" t="s">
        <v>215</v>
      </c>
      <c r="E100" s="160" t="s">
        <v>214</v>
      </c>
      <c r="F100" s="161">
        <v>2</v>
      </c>
      <c r="G100" s="160">
        <v>0.05</v>
      </c>
      <c r="H100" s="161">
        <f t="shared" si="4"/>
        <v>2.1</v>
      </c>
    </row>
    <row r="101" spans="2:8" ht="24.95" customHeight="1" x14ac:dyDescent="0.25">
      <c r="B101" s="158" t="s">
        <v>527</v>
      </c>
      <c r="C101" s="158" t="s">
        <v>528</v>
      </c>
      <c r="D101" s="160" t="s">
        <v>529</v>
      </c>
      <c r="E101" s="160" t="s">
        <v>214</v>
      </c>
      <c r="F101" s="161">
        <v>38</v>
      </c>
      <c r="G101" s="160">
        <v>0.05</v>
      </c>
      <c r="H101" s="161">
        <f t="shared" si="4"/>
        <v>39.9</v>
      </c>
    </row>
    <row r="102" spans="2:8" ht="24.95" customHeight="1" x14ac:dyDescent="0.25">
      <c r="B102" s="158" t="s">
        <v>415</v>
      </c>
      <c r="C102" s="158" t="s">
        <v>416</v>
      </c>
      <c r="D102" s="160" t="s">
        <v>257</v>
      </c>
      <c r="E102" s="160" t="s">
        <v>214</v>
      </c>
      <c r="F102" s="161">
        <v>14</v>
      </c>
      <c r="G102" s="160">
        <v>0.05</v>
      </c>
      <c r="H102" s="161">
        <f t="shared" si="4"/>
        <v>14.7</v>
      </c>
    </row>
    <row r="103" spans="2:8" ht="24.95" customHeight="1" x14ac:dyDescent="0.25">
      <c r="B103" s="158" t="s">
        <v>524</v>
      </c>
      <c r="C103" s="158" t="s">
        <v>525</v>
      </c>
      <c r="D103" s="160" t="s">
        <v>526</v>
      </c>
      <c r="E103" s="160" t="s">
        <v>214</v>
      </c>
      <c r="F103" s="161">
        <v>44</v>
      </c>
      <c r="G103" s="160">
        <v>0.05</v>
      </c>
      <c r="H103" s="161">
        <f t="shared" si="4"/>
        <v>46.2</v>
      </c>
    </row>
    <row r="104" spans="2:8" ht="24.95" customHeight="1" x14ac:dyDescent="0.25">
      <c r="B104" s="158" t="s">
        <v>407</v>
      </c>
      <c r="C104" s="158" t="s">
        <v>408</v>
      </c>
      <c r="D104" s="160" t="s">
        <v>400</v>
      </c>
      <c r="E104" s="160" t="s">
        <v>214</v>
      </c>
      <c r="F104" s="161">
        <v>17</v>
      </c>
      <c r="G104" s="160">
        <v>0.05</v>
      </c>
      <c r="H104" s="161">
        <f t="shared" si="4"/>
        <v>17.899999999999999</v>
      </c>
    </row>
    <row r="105" spans="2:8" ht="24.95" customHeight="1" x14ac:dyDescent="0.25">
      <c r="B105" s="158" t="s">
        <v>610</v>
      </c>
      <c r="C105" s="158" t="s">
        <v>335</v>
      </c>
      <c r="D105" s="160" t="s">
        <v>286</v>
      </c>
      <c r="E105" s="160" t="s">
        <v>214</v>
      </c>
      <c r="F105" s="161">
        <v>5</v>
      </c>
      <c r="G105" s="160">
        <v>0.05</v>
      </c>
      <c r="H105" s="161">
        <f t="shared" si="4"/>
        <v>5.3</v>
      </c>
    </row>
    <row r="106" spans="2:8" ht="24.95" customHeight="1" x14ac:dyDescent="0.25">
      <c r="B106" s="158" t="s">
        <v>424</v>
      </c>
      <c r="C106" s="158" t="s">
        <v>425</v>
      </c>
      <c r="D106" s="160" t="s">
        <v>419</v>
      </c>
      <c r="E106" s="160" t="s">
        <v>214</v>
      </c>
      <c r="F106" s="161">
        <v>18</v>
      </c>
      <c r="G106" s="160">
        <v>0.05</v>
      </c>
      <c r="H106" s="161">
        <f t="shared" si="4"/>
        <v>18.899999999999999</v>
      </c>
    </row>
    <row r="107" spans="2:8" ht="24.95" customHeight="1" x14ac:dyDescent="0.25">
      <c r="B107" s="158" t="s">
        <v>320</v>
      </c>
      <c r="C107" s="158" t="s">
        <v>321</v>
      </c>
      <c r="D107" s="160" t="s">
        <v>215</v>
      </c>
      <c r="E107" s="160" t="s">
        <v>214</v>
      </c>
      <c r="F107" s="161">
        <v>4</v>
      </c>
      <c r="G107" s="160">
        <v>0.05</v>
      </c>
      <c r="H107" s="161">
        <f t="shared" si="4"/>
        <v>4.2</v>
      </c>
    </row>
    <row r="108" spans="2:8" ht="24.95" customHeight="1" x14ac:dyDescent="0.25">
      <c r="B108" s="158" t="s">
        <v>498</v>
      </c>
      <c r="C108" s="158" t="s">
        <v>499</v>
      </c>
      <c r="D108" s="160" t="s">
        <v>304</v>
      </c>
      <c r="E108" s="160" t="s">
        <v>214</v>
      </c>
      <c r="F108" s="161">
        <v>27</v>
      </c>
      <c r="G108" s="160">
        <v>0.05</v>
      </c>
      <c r="H108" s="161">
        <f t="shared" si="4"/>
        <v>28.4</v>
      </c>
    </row>
    <row r="109" spans="2:8" ht="24.95" customHeight="1" x14ac:dyDescent="0.25">
      <c r="B109" s="158" t="s">
        <v>441</v>
      </c>
      <c r="C109" s="158" t="s">
        <v>442</v>
      </c>
      <c r="D109" s="160" t="s">
        <v>434</v>
      </c>
      <c r="E109" s="160" t="s">
        <v>214</v>
      </c>
      <c r="F109" s="161">
        <v>22</v>
      </c>
      <c r="G109" s="160">
        <v>0.05</v>
      </c>
      <c r="H109" s="161">
        <f t="shared" si="4"/>
        <v>23.1</v>
      </c>
    </row>
    <row r="110" spans="2:8" ht="24.95" customHeight="1" x14ac:dyDescent="0.25">
      <c r="B110" s="158" t="s">
        <v>488</v>
      </c>
      <c r="C110" s="158" t="s">
        <v>489</v>
      </c>
      <c r="D110" s="160" t="s">
        <v>483</v>
      </c>
      <c r="E110" s="160" t="s">
        <v>214</v>
      </c>
      <c r="F110" s="161">
        <v>28</v>
      </c>
      <c r="G110" s="160">
        <v>0.05</v>
      </c>
      <c r="H110" s="161">
        <f t="shared" si="4"/>
        <v>29.4</v>
      </c>
    </row>
    <row r="111" spans="2:8" ht="24.95" customHeight="1" x14ac:dyDescent="0.25">
      <c r="B111" s="158" t="s">
        <v>396</v>
      </c>
      <c r="C111" s="158" t="s">
        <v>397</v>
      </c>
      <c r="D111" s="160" t="s">
        <v>391</v>
      </c>
      <c r="E111" s="160" t="s">
        <v>214</v>
      </c>
      <c r="F111" s="161">
        <v>12</v>
      </c>
      <c r="G111" s="160">
        <v>0.05</v>
      </c>
      <c r="H111" s="161">
        <f t="shared" si="4"/>
        <v>12.6</v>
      </c>
    </row>
    <row r="112" spans="2:8" ht="24.95" customHeight="1" x14ac:dyDescent="0.25">
      <c r="B112" s="158" t="s">
        <v>439</v>
      </c>
      <c r="C112" s="158" t="s">
        <v>440</v>
      </c>
      <c r="D112" s="160" t="s">
        <v>434</v>
      </c>
      <c r="E112" s="160" t="s">
        <v>214</v>
      </c>
      <c r="F112" s="161">
        <v>21</v>
      </c>
      <c r="G112" s="160">
        <v>0.05</v>
      </c>
      <c r="H112" s="161">
        <f t="shared" si="4"/>
        <v>22.1</v>
      </c>
    </row>
    <row r="113" spans="2:8" ht="24.95" customHeight="1" x14ac:dyDescent="0.25">
      <c r="B113" s="158" t="s">
        <v>364</v>
      </c>
      <c r="C113" s="158" t="s">
        <v>365</v>
      </c>
      <c r="D113" s="160" t="s">
        <v>353</v>
      </c>
      <c r="E113" s="160" t="s">
        <v>214</v>
      </c>
      <c r="F113" s="161">
        <v>11</v>
      </c>
      <c r="G113" s="160">
        <v>0.05</v>
      </c>
      <c r="H113" s="161">
        <f t="shared" si="4"/>
        <v>11.6</v>
      </c>
    </row>
    <row r="114" spans="2:8" ht="24.95" customHeight="1" x14ac:dyDescent="0.25">
      <c r="B114" s="158" t="s">
        <v>511</v>
      </c>
      <c r="C114" s="158" t="s">
        <v>512</v>
      </c>
      <c r="D114" s="160" t="s">
        <v>504</v>
      </c>
      <c r="E114" s="160" t="s">
        <v>214</v>
      </c>
      <c r="F114" s="161">
        <v>29</v>
      </c>
      <c r="G114" s="160">
        <v>0.05</v>
      </c>
      <c r="H114" s="161">
        <f t="shared" si="4"/>
        <v>30.5</v>
      </c>
    </row>
    <row r="115" spans="2:8" ht="24.95" customHeight="1" x14ac:dyDescent="0.25">
      <c r="B115" s="158" t="s">
        <v>762</v>
      </c>
      <c r="C115" s="158" t="s">
        <v>345</v>
      </c>
      <c r="D115" s="160" t="s">
        <v>338</v>
      </c>
      <c r="E115" s="160" t="s">
        <v>214</v>
      </c>
      <c r="F115" s="161">
        <v>6</v>
      </c>
      <c r="G115" s="160">
        <v>0.05</v>
      </c>
      <c r="H115" s="161">
        <f t="shared" si="4"/>
        <v>6.3</v>
      </c>
    </row>
    <row r="116" spans="2:8" ht="24.95" customHeight="1" x14ac:dyDescent="0.25">
      <c r="B116" s="158" t="s">
        <v>387</v>
      </c>
      <c r="C116" s="158" t="s">
        <v>388</v>
      </c>
      <c r="D116" s="160" t="s">
        <v>384</v>
      </c>
      <c r="E116" s="160" t="s">
        <v>214</v>
      </c>
      <c r="F116" s="161">
        <v>12</v>
      </c>
      <c r="G116" s="160">
        <v>0.05</v>
      </c>
      <c r="H116" s="161">
        <f t="shared" si="4"/>
        <v>12.6</v>
      </c>
    </row>
    <row r="117" spans="2:8" ht="24.95" customHeight="1" x14ac:dyDescent="0.25">
      <c r="B117" s="158" t="s">
        <v>443</v>
      </c>
      <c r="C117" s="158" t="s">
        <v>444</v>
      </c>
      <c r="D117" s="160" t="s">
        <v>445</v>
      </c>
      <c r="E117" s="160" t="s">
        <v>214</v>
      </c>
      <c r="F117" s="161">
        <v>28</v>
      </c>
      <c r="G117" s="160">
        <v>0.05</v>
      </c>
      <c r="H117" s="161">
        <f t="shared" si="4"/>
        <v>29.4</v>
      </c>
    </row>
    <row r="118" spans="2:8" ht="24.95" customHeight="1" x14ac:dyDescent="0.25">
      <c r="B118" s="158" t="s">
        <v>490</v>
      </c>
      <c r="C118" s="158" t="s">
        <v>491</v>
      </c>
      <c r="D118" s="160" t="s">
        <v>304</v>
      </c>
      <c r="E118" s="160" t="s">
        <v>214</v>
      </c>
      <c r="F118" s="161">
        <v>26</v>
      </c>
      <c r="G118" s="160">
        <v>0.05</v>
      </c>
      <c r="H118" s="161">
        <f t="shared" ref="H118:H149" si="5">ROUNDUP((G118*F118),1)+F118</f>
        <v>27.3</v>
      </c>
    </row>
    <row r="119" spans="2:8" ht="24.95" customHeight="1" x14ac:dyDescent="0.25">
      <c r="B119" s="158" t="s">
        <v>310</v>
      </c>
      <c r="C119" s="158" t="s">
        <v>311</v>
      </c>
      <c r="D119" s="160" t="s">
        <v>215</v>
      </c>
      <c r="E119" s="160" t="s">
        <v>214</v>
      </c>
      <c r="F119" s="161">
        <v>4</v>
      </c>
      <c r="G119" s="160">
        <v>0.05</v>
      </c>
      <c r="H119" s="161">
        <f t="shared" si="5"/>
        <v>4.2</v>
      </c>
    </row>
    <row r="120" spans="2:8" ht="24.95" customHeight="1" x14ac:dyDescent="0.25">
      <c r="B120" s="158" t="s">
        <v>354</v>
      </c>
      <c r="C120" s="158" t="s">
        <v>355</v>
      </c>
      <c r="D120" s="160" t="s">
        <v>353</v>
      </c>
      <c r="E120" s="160" t="s">
        <v>214</v>
      </c>
      <c r="F120" s="161">
        <v>13</v>
      </c>
      <c r="G120" s="160">
        <v>0.05</v>
      </c>
      <c r="H120" s="161">
        <f t="shared" si="5"/>
        <v>13.7</v>
      </c>
    </row>
    <row r="121" spans="2:8" ht="24.95" customHeight="1" x14ac:dyDescent="0.25">
      <c r="B121" s="158" t="s">
        <v>465</v>
      </c>
      <c r="C121" s="158" t="s">
        <v>466</v>
      </c>
      <c r="D121" s="160" t="s">
        <v>467</v>
      </c>
      <c r="E121" s="160" t="s">
        <v>214</v>
      </c>
      <c r="F121" s="161">
        <v>25</v>
      </c>
      <c r="G121" s="160">
        <v>0.05</v>
      </c>
      <c r="H121" s="161">
        <f t="shared" si="5"/>
        <v>26.3</v>
      </c>
    </row>
    <row r="122" spans="2:8" ht="24.95" customHeight="1" x14ac:dyDescent="0.25">
      <c r="B122" s="158" t="s">
        <v>516</v>
      </c>
      <c r="C122" s="158" t="s">
        <v>517</v>
      </c>
      <c r="D122" s="160" t="s">
        <v>518</v>
      </c>
      <c r="E122" s="160" t="s">
        <v>214</v>
      </c>
      <c r="F122" s="161">
        <v>38</v>
      </c>
      <c r="G122" s="160">
        <v>0.05</v>
      </c>
      <c r="H122" s="161">
        <f t="shared" si="5"/>
        <v>39.9</v>
      </c>
    </row>
    <row r="123" spans="2:8" ht="24.95" customHeight="1" x14ac:dyDescent="0.25">
      <c r="B123" s="158" t="s">
        <v>398</v>
      </c>
      <c r="C123" s="158" t="s">
        <v>399</v>
      </c>
      <c r="D123" s="160" t="s">
        <v>400</v>
      </c>
      <c r="E123" s="160" t="s">
        <v>214</v>
      </c>
      <c r="F123" s="161">
        <v>17</v>
      </c>
      <c r="G123" s="160">
        <v>0.05</v>
      </c>
      <c r="H123" s="161">
        <f t="shared" si="5"/>
        <v>17.899999999999999</v>
      </c>
    </row>
    <row r="124" spans="2:8" ht="24.95" customHeight="1" x14ac:dyDescent="0.25">
      <c r="B124" s="158" t="s">
        <v>389</v>
      </c>
      <c r="C124" s="158" t="s">
        <v>390</v>
      </c>
      <c r="D124" s="160" t="s">
        <v>391</v>
      </c>
      <c r="E124" s="160" t="s">
        <v>214</v>
      </c>
      <c r="F124" s="161">
        <v>15</v>
      </c>
      <c r="G124" s="160">
        <v>0.05</v>
      </c>
      <c r="H124" s="161">
        <f t="shared" si="5"/>
        <v>15.8</v>
      </c>
    </row>
    <row r="125" spans="2:8" ht="24.95" customHeight="1" x14ac:dyDescent="0.25">
      <c r="B125" s="158" t="s">
        <v>312</v>
      </c>
      <c r="C125" s="158" t="s">
        <v>313</v>
      </c>
      <c r="D125" s="160" t="s">
        <v>215</v>
      </c>
      <c r="E125" s="160" t="s">
        <v>214</v>
      </c>
      <c r="F125" s="161">
        <v>3.6</v>
      </c>
      <c r="G125" s="160">
        <v>0.05</v>
      </c>
      <c r="H125" s="161">
        <f t="shared" si="5"/>
        <v>3.8000000000000003</v>
      </c>
    </row>
    <row r="126" spans="2:8" ht="24.95" customHeight="1" x14ac:dyDescent="0.25">
      <c r="B126" s="158" t="s">
        <v>519</v>
      </c>
      <c r="C126" s="158" t="s">
        <v>520</v>
      </c>
      <c r="D126" s="160" t="s">
        <v>521</v>
      </c>
      <c r="E126" s="160" t="s">
        <v>214</v>
      </c>
      <c r="F126" s="161">
        <v>46</v>
      </c>
      <c r="G126" s="160">
        <v>0.05</v>
      </c>
      <c r="H126" s="161">
        <f t="shared" si="5"/>
        <v>48.3</v>
      </c>
    </row>
    <row r="127" spans="2:8" ht="24.95" customHeight="1" x14ac:dyDescent="0.25">
      <c r="B127" s="158" t="s">
        <v>366</v>
      </c>
      <c r="C127" s="158" t="s">
        <v>367</v>
      </c>
      <c r="D127" s="160" t="s">
        <v>368</v>
      </c>
      <c r="E127" s="160" t="s">
        <v>214</v>
      </c>
      <c r="F127" s="161">
        <v>6</v>
      </c>
      <c r="G127" s="160">
        <v>0.05</v>
      </c>
      <c r="H127" s="161">
        <f t="shared" si="5"/>
        <v>6.3</v>
      </c>
    </row>
    <row r="128" spans="2:8" ht="24.95" customHeight="1" x14ac:dyDescent="0.25">
      <c r="B128" s="158" t="s">
        <v>446</v>
      </c>
      <c r="C128" s="158" t="s">
        <v>447</v>
      </c>
      <c r="D128" s="160" t="s">
        <v>445</v>
      </c>
      <c r="E128" s="160" t="s">
        <v>214</v>
      </c>
      <c r="F128" s="161">
        <v>29</v>
      </c>
      <c r="G128" s="160">
        <v>0.05</v>
      </c>
      <c r="H128" s="161">
        <f t="shared" si="5"/>
        <v>30.5</v>
      </c>
    </row>
    <row r="129" spans="2:8" ht="24.95" customHeight="1" x14ac:dyDescent="0.25">
      <c r="B129" s="158" t="s">
        <v>333</v>
      </c>
      <c r="C129" s="158" t="s">
        <v>334</v>
      </c>
      <c r="D129" s="160" t="s">
        <v>286</v>
      </c>
      <c r="E129" s="160" t="s">
        <v>214</v>
      </c>
      <c r="F129" s="161">
        <v>7</v>
      </c>
      <c r="G129" s="160">
        <v>0.05</v>
      </c>
      <c r="H129" s="161">
        <f t="shared" si="5"/>
        <v>7.4</v>
      </c>
    </row>
    <row r="130" spans="2:8" ht="24.95" customHeight="1" x14ac:dyDescent="0.25">
      <c r="B130" s="158" t="s">
        <v>394</v>
      </c>
      <c r="C130" s="158" t="s">
        <v>395</v>
      </c>
      <c r="D130" s="160" t="s">
        <v>391</v>
      </c>
      <c r="E130" s="160" t="s">
        <v>214</v>
      </c>
      <c r="F130" s="161">
        <v>15</v>
      </c>
      <c r="G130" s="160">
        <v>0.05</v>
      </c>
      <c r="H130" s="161">
        <f t="shared" si="5"/>
        <v>15.8</v>
      </c>
    </row>
    <row r="131" spans="2:8" ht="24.95" customHeight="1" x14ac:dyDescent="0.25">
      <c r="B131" s="158" t="s">
        <v>496</v>
      </c>
      <c r="C131" s="158" t="s">
        <v>497</v>
      </c>
      <c r="D131" s="160" t="s">
        <v>304</v>
      </c>
      <c r="E131" s="160" t="s">
        <v>214</v>
      </c>
      <c r="F131" s="161">
        <v>27</v>
      </c>
      <c r="G131" s="160">
        <v>0.05</v>
      </c>
      <c r="H131" s="161">
        <f t="shared" si="5"/>
        <v>28.4</v>
      </c>
    </row>
    <row r="132" spans="2:8" ht="24.95" customHeight="1" x14ac:dyDescent="0.25">
      <c r="B132" s="158" t="s">
        <v>513</v>
      </c>
      <c r="C132" s="158" t="s">
        <v>514</v>
      </c>
      <c r="D132" s="160" t="s">
        <v>515</v>
      </c>
      <c r="E132" s="160" t="s">
        <v>214</v>
      </c>
      <c r="F132" s="161">
        <v>38</v>
      </c>
      <c r="G132" s="160">
        <v>0.05</v>
      </c>
      <c r="H132" s="161">
        <f t="shared" si="5"/>
        <v>39.9</v>
      </c>
    </row>
    <row r="133" spans="2:8" ht="24.95" customHeight="1" x14ac:dyDescent="0.25">
      <c r="B133" s="158" t="s">
        <v>502</v>
      </c>
      <c r="C133" s="158" t="s">
        <v>503</v>
      </c>
      <c r="D133" s="160" t="s">
        <v>504</v>
      </c>
      <c r="E133" s="160" t="s">
        <v>214</v>
      </c>
      <c r="F133" s="161">
        <v>29</v>
      </c>
      <c r="G133" s="160">
        <v>0.05</v>
      </c>
      <c r="H133" s="161">
        <f t="shared" si="5"/>
        <v>30.5</v>
      </c>
    </row>
    <row r="134" spans="2:8" ht="24.95" customHeight="1" x14ac:dyDescent="0.25">
      <c r="B134" s="158" t="s">
        <v>492</v>
      </c>
      <c r="C134" s="158" t="s">
        <v>493</v>
      </c>
      <c r="D134" s="160" t="s">
        <v>304</v>
      </c>
      <c r="E134" s="160" t="s">
        <v>214</v>
      </c>
      <c r="F134" s="161">
        <v>27</v>
      </c>
      <c r="G134" s="160">
        <v>0.05</v>
      </c>
      <c r="H134" s="161">
        <f t="shared" si="5"/>
        <v>28.4</v>
      </c>
    </row>
    <row r="135" spans="2:8" ht="24.95" customHeight="1" x14ac:dyDescent="0.25">
      <c r="B135" s="158" t="s">
        <v>305</v>
      </c>
      <c r="C135" s="158" t="s">
        <v>306</v>
      </c>
      <c r="D135" s="160" t="s">
        <v>228</v>
      </c>
      <c r="E135" s="160" t="s">
        <v>214</v>
      </c>
      <c r="F135" s="161">
        <v>6</v>
      </c>
      <c r="G135" s="160">
        <v>0.05</v>
      </c>
      <c r="H135" s="161">
        <f t="shared" si="5"/>
        <v>6.3</v>
      </c>
    </row>
    <row r="136" spans="2:8" ht="24.95" customHeight="1" x14ac:dyDescent="0.25">
      <c r="B136" s="158" t="s">
        <v>307</v>
      </c>
      <c r="C136" s="158" t="s">
        <v>763</v>
      </c>
      <c r="D136" s="160" t="s">
        <v>228</v>
      </c>
      <c r="E136" s="160" t="s">
        <v>214</v>
      </c>
      <c r="F136" s="161">
        <v>6</v>
      </c>
      <c r="G136" s="160">
        <v>0.05</v>
      </c>
      <c r="H136" s="161">
        <f t="shared" si="5"/>
        <v>6.3</v>
      </c>
    </row>
    <row r="137" spans="2:8" ht="24.95" customHeight="1" x14ac:dyDescent="0.25">
      <c r="B137" s="158" t="s">
        <v>409</v>
      </c>
      <c r="C137" s="158" t="s">
        <v>410</v>
      </c>
      <c r="D137" s="160" t="s">
        <v>257</v>
      </c>
      <c r="E137" s="160" t="s">
        <v>214</v>
      </c>
      <c r="F137" s="161">
        <v>14</v>
      </c>
      <c r="G137" s="160">
        <v>0.05</v>
      </c>
      <c r="H137" s="161">
        <f t="shared" si="5"/>
        <v>14.7</v>
      </c>
    </row>
    <row r="138" spans="2:8" ht="24.95" customHeight="1" x14ac:dyDescent="0.25">
      <c r="B138" s="158" t="s">
        <v>336</v>
      </c>
      <c r="C138" s="158" t="s">
        <v>337</v>
      </c>
      <c r="D138" s="160" t="s">
        <v>338</v>
      </c>
      <c r="E138" s="160" t="s">
        <v>214</v>
      </c>
      <c r="F138" s="161">
        <v>3</v>
      </c>
      <c r="G138" s="160">
        <v>0.05</v>
      </c>
      <c r="H138" s="161">
        <f t="shared" si="5"/>
        <v>3.2</v>
      </c>
    </row>
    <row r="139" spans="2:8" ht="24.95" customHeight="1" x14ac:dyDescent="0.25">
      <c r="B139" s="158" t="s">
        <v>461</v>
      </c>
      <c r="C139" s="158" t="s">
        <v>462</v>
      </c>
      <c r="D139" s="160" t="s">
        <v>259</v>
      </c>
      <c r="E139" s="160" t="s">
        <v>214</v>
      </c>
      <c r="F139" s="161">
        <v>22</v>
      </c>
      <c r="G139" s="160">
        <v>0.05</v>
      </c>
      <c r="H139" s="161">
        <f t="shared" si="5"/>
        <v>23.1</v>
      </c>
    </row>
    <row r="140" spans="2:8" ht="24.95" customHeight="1" x14ac:dyDescent="0.25">
      <c r="B140" s="158" t="s">
        <v>437</v>
      </c>
      <c r="C140" s="158" t="s">
        <v>438</v>
      </c>
      <c r="D140" s="160" t="s">
        <v>434</v>
      </c>
      <c r="E140" s="160" t="s">
        <v>214</v>
      </c>
      <c r="F140" s="161">
        <v>22</v>
      </c>
      <c r="G140" s="160">
        <v>0.05</v>
      </c>
      <c r="H140" s="161">
        <f t="shared" si="5"/>
        <v>23.1</v>
      </c>
    </row>
    <row r="141" spans="2:8" ht="24.95" customHeight="1" x14ac:dyDescent="0.25">
      <c r="B141" s="158" t="s">
        <v>426</v>
      </c>
      <c r="C141" s="158" t="s">
        <v>427</v>
      </c>
      <c r="D141" s="160" t="s">
        <v>262</v>
      </c>
      <c r="E141" s="160" t="s">
        <v>214</v>
      </c>
      <c r="F141" s="161">
        <v>20</v>
      </c>
      <c r="G141" s="160">
        <v>0.05</v>
      </c>
      <c r="H141" s="161">
        <f t="shared" si="5"/>
        <v>21</v>
      </c>
    </row>
    <row r="142" spans="2:8" ht="24.95" customHeight="1" x14ac:dyDescent="0.25">
      <c r="B142" s="158" t="s">
        <v>454</v>
      </c>
      <c r="C142" s="158" t="s">
        <v>455</v>
      </c>
      <c r="D142" s="160" t="s">
        <v>456</v>
      </c>
      <c r="E142" s="160" t="s">
        <v>214</v>
      </c>
      <c r="F142" s="161">
        <v>28.5</v>
      </c>
      <c r="G142" s="160">
        <v>0.05</v>
      </c>
      <c r="H142" s="161">
        <f t="shared" si="5"/>
        <v>30</v>
      </c>
    </row>
    <row r="143" spans="2:8" ht="24.95" customHeight="1" x14ac:dyDescent="0.25">
      <c r="B143" s="158" t="s">
        <v>494</v>
      </c>
      <c r="C143" s="158" t="s">
        <v>495</v>
      </c>
      <c r="D143" s="160" t="s">
        <v>304</v>
      </c>
      <c r="E143" s="160" t="s">
        <v>214</v>
      </c>
      <c r="F143" s="161">
        <v>27</v>
      </c>
      <c r="G143" s="160">
        <v>0.05</v>
      </c>
      <c r="H143" s="161">
        <f t="shared" si="5"/>
        <v>28.4</v>
      </c>
    </row>
    <row r="144" spans="2:8" ht="24.95" customHeight="1" x14ac:dyDescent="0.25">
      <c r="B144" s="158" t="s">
        <v>356</v>
      </c>
      <c r="C144" s="158" t="s">
        <v>357</v>
      </c>
      <c r="D144" s="160" t="s">
        <v>353</v>
      </c>
      <c r="E144" s="160" t="s">
        <v>214</v>
      </c>
      <c r="F144" s="161">
        <v>12</v>
      </c>
      <c r="G144" s="160">
        <v>0.05</v>
      </c>
      <c r="H144" s="161">
        <f t="shared" si="5"/>
        <v>12.6</v>
      </c>
    </row>
    <row r="145" spans="2:8" ht="24.95" customHeight="1" x14ac:dyDescent="0.25">
      <c r="B145" s="158" t="s">
        <v>375</v>
      </c>
      <c r="C145" s="158" t="s">
        <v>376</v>
      </c>
      <c r="D145" s="160" t="s">
        <v>377</v>
      </c>
      <c r="E145" s="160" t="s">
        <v>214</v>
      </c>
      <c r="F145" s="161">
        <v>12</v>
      </c>
      <c r="G145" s="160">
        <v>0.05</v>
      </c>
      <c r="H145" s="161">
        <f t="shared" si="5"/>
        <v>12.6</v>
      </c>
    </row>
    <row r="146" spans="2:8" ht="24.95" customHeight="1" x14ac:dyDescent="0.25">
      <c r="B146" s="158" t="s">
        <v>468</v>
      </c>
      <c r="C146" s="158" t="s">
        <v>469</v>
      </c>
      <c r="D146" s="160" t="s">
        <v>467</v>
      </c>
      <c r="E146" s="160" t="s">
        <v>214</v>
      </c>
      <c r="F146" s="161">
        <v>25</v>
      </c>
      <c r="G146" s="160">
        <v>0.05</v>
      </c>
      <c r="H146" s="161">
        <f t="shared" si="5"/>
        <v>26.3</v>
      </c>
    </row>
    <row r="147" spans="2:8" ht="24.95" customHeight="1" x14ac:dyDescent="0.25">
      <c r="B147" s="158" t="s">
        <v>371</v>
      </c>
      <c r="C147" s="158" t="s">
        <v>372</v>
      </c>
      <c r="D147" s="160" t="s">
        <v>368</v>
      </c>
      <c r="E147" s="160" t="s">
        <v>214</v>
      </c>
      <c r="F147" s="161">
        <v>6</v>
      </c>
      <c r="G147" s="160">
        <v>0.05</v>
      </c>
      <c r="H147" s="161">
        <f t="shared" si="5"/>
        <v>6.3</v>
      </c>
    </row>
    <row r="148" spans="2:8" ht="24.95" customHeight="1" x14ac:dyDescent="0.25">
      <c r="B148" s="158" t="s">
        <v>505</v>
      </c>
      <c r="C148" s="158" t="s">
        <v>506</v>
      </c>
      <c r="D148" s="160" t="s">
        <v>504</v>
      </c>
      <c r="E148" s="160" t="s">
        <v>214</v>
      </c>
      <c r="F148" s="161">
        <v>29</v>
      </c>
      <c r="G148" s="160">
        <v>0.05</v>
      </c>
      <c r="H148" s="161">
        <f t="shared" si="5"/>
        <v>30.5</v>
      </c>
    </row>
    <row r="149" spans="2:8" ht="24.95" customHeight="1" x14ac:dyDescent="0.25">
      <c r="B149" s="158" t="s">
        <v>484</v>
      </c>
      <c r="C149" s="158" t="s">
        <v>485</v>
      </c>
      <c r="D149" s="160" t="s">
        <v>483</v>
      </c>
      <c r="E149" s="160" t="s">
        <v>214</v>
      </c>
      <c r="F149" s="161">
        <v>32</v>
      </c>
      <c r="G149" s="160">
        <v>0.05</v>
      </c>
      <c r="H149" s="161">
        <f t="shared" si="5"/>
        <v>33.6</v>
      </c>
    </row>
    <row r="150" spans="2:8" ht="24.95" customHeight="1" x14ac:dyDescent="0.25">
      <c r="B150" s="158" t="s">
        <v>331</v>
      </c>
      <c r="C150" s="158" t="s">
        <v>332</v>
      </c>
      <c r="D150" s="160" t="s">
        <v>286</v>
      </c>
      <c r="E150" s="160" t="s">
        <v>214</v>
      </c>
      <c r="F150" s="161">
        <v>5</v>
      </c>
      <c r="G150" s="160">
        <v>0.05</v>
      </c>
      <c r="H150" s="161">
        <f t="shared" ref="H150:H181" si="6">ROUNDUP((G150*F150),1)+F150</f>
        <v>5.3</v>
      </c>
    </row>
    <row r="151" spans="2:8" ht="24.95" customHeight="1" x14ac:dyDescent="0.25">
      <c r="B151" s="158" t="s">
        <v>382</v>
      </c>
      <c r="C151" s="158" t="s">
        <v>383</v>
      </c>
      <c r="D151" s="160" t="s">
        <v>384</v>
      </c>
      <c r="E151" s="160" t="s">
        <v>214</v>
      </c>
      <c r="F151" s="161">
        <v>12</v>
      </c>
      <c r="G151" s="160">
        <v>0.05</v>
      </c>
      <c r="H151" s="161">
        <f t="shared" si="6"/>
        <v>12.6</v>
      </c>
    </row>
    <row r="152" spans="2:8" ht="24.95" customHeight="1" x14ac:dyDescent="0.25">
      <c r="B152" s="158" t="s">
        <v>349</v>
      </c>
      <c r="C152" s="158" t="s">
        <v>350</v>
      </c>
      <c r="D152" s="160" t="s">
        <v>348</v>
      </c>
      <c r="E152" s="160" t="s">
        <v>214</v>
      </c>
      <c r="F152" s="161">
        <v>6</v>
      </c>
      <c r="G152" s="160">
        <v>0.05</v>
      </c>
      <c r="H152" s="161">
        <f t="shared" si="6"/>
        <v>6.3</v>
      </c>
    </row>
    <row r="153" spans="2:8" ht="24.95" customHeight="1" x14ac:dyDescent="0.25">
      <c r="B153" s="158" t="s">
        <v>392</v>
      </c>
      <c r="C153" s="158" t="s">
        <v>393</v>
      </c>
      <c r="D153" s="160" t="s">
        <v>391</v>
      </c>
      <c r="E153" s="160" t="s">
        <v>214</v>
      </c>
      <c r="F153" s="161">
        <v>15</v>
      </c>
      <c r="G153" s="160">
        <v>0.05</v>
      </c>
      <c r="H153" s="161">
        <f t="shared" si="6"/>
        <v>15.8</v>
      </c>
    </row>
    <row r="154" spans="2:8" ht="24.95" customHeight="1" x14ac:dyDescent="0.25">
      <c r="B154" s="158" t="s">
        <v>373</v>
      </c>
      <c r="C154" s="158" t="s">
        <v>374</v>
      </c>
      <c r="D154" s="160" t="s">
        <v>368</v>
      </c>
      <c r="E154" s="160" t="s">
        <v>214</v>
      </c>
      <c r="F154" s="161">
        <v>10</v>
      </c>
      <c r="G154" s="160">
        <v>0.05</v>
      </c>
      <c r="H154" s="161">
        <f t="shared" si="6"/>
        <v>10.5</v>
      </c>
    </row>
    <row r="155" spans="2:8" ht="24.95" customHeight="1" x14ac:dyDescent="0.25">
      <c r="B155" s="158" t="s">
        <v>432</v>
      </c>
      <c r="C155" s="158" t="s">
        <v>433</v>
      </c>
      <c r="D155" s="160" t="s">
        <v>434</v>
      </c>
      <c r="E155" s="160" t="s">
        <v>214</v>
      </c>
      <c r="F155" s="161">
        <v>21</v>
      </c>
      <c r="G155" s="160">
        <v>0.05</v>
      </c>
      <c r="H155" s="161">
        <f t="shared" si="6"/>
        <v>22.1</v>
      </c>
    </row>
    <row r="156" spans="2:8" ht="24.95" customHeight="1" x14ac:dyDescent="0.25">
      <c r="B156" s="158" t="s">
        <v>411</v>
      </c>
      <c r="C156" s="158" t="s">
        <v>412</v>
      </c>
      <c r="D156" s="160" t="s">
        <v>257</v>
      </c>
      <c r="E156" s="160" t="s">
        <v>214</v>
      </c>
      <c r="F156" s="161">
        <v>16.5</v>
      </c>
      <c r="G156" s="160">
        <v>0.05</v>
      </c>
      <c r="H156" s="161">
        <f t="shared" si="6"/>
        <v>17.399999999999999</v>
      </c>
    </row>
    <row r="157" spans="2:8" ht="24.95" customHeight="1" x14ac:dyDescent="0.25">
      <c r="B157" s="158" t="s">
        <v>329</v>
      </c>
      <c r="C157" s="158" t="s">
        <v>330</v>
      </c>
      <c r="D157" s="160" t="s">
        <v>286</v>
      </c>
      <c r="E157" s="160" t="s">
        <v>214</v>
      </c>
      <c r="F157" s="161">
        <v>5.5</v>
      </c>
      <c r="G157" s="160">
        <v>0.05</v>
      </c>
      <c r="H157" s="161">
        <f t="shared" si="6"/>
        <v>5.8</v>
      </c>
    </row>
    <row r="158" spans="2:8" ht="24.95" customHeight="1" x14ac:dyDescent="0.25">
      <c r="B158" s="158" t="s">
        <v>435</v>
      </c>
      <c r="C158" s="158" t="s">
        <v>436</v>
      </c>
      <c r="D158" s="160" t="s">
        <v>434</v>
      </c>
      <c r="E158" s="160" t="s">
        <v>214</v>
      </c>
      <c r="F158" s="161">
        <v>21</v>
      </c>
      <c r="G158" s="160">
        <v>0.05</v>
      </c>
      <c r="H158" s="161">
        <f t="shared" si="6"/>
        <v>22.1</v>
      </c>
    </row>
    <row r="159" spans="2:8" ht="24.95" customHeight="1" x14ac:dyDescent="0.25">
      <c r="B159" s="158" t="s">
        <v>507</v>
      </c>
      <c r="C159" s="158" t="s">
        <v>508</v>
      </c>
      <c r="D159" s="160" t="s">
        <v>504</v>
      </c>
      <c r="E159" s="160" t="s">
        <v>214</v>
      </c>
      <c r="F159" s="161">
        <v>29</v>
      </c>
      <c r="G159" s="160">
        <v>0.05</v>
      </c>
      <c r="H159" s="161">
        <f t="shared" si="6"/>
        <v>30.5</v>
      </c>
    </row>
    <row r="160" spans="2:8" ht="24.95" customHeight="1" x14ac:dyDescent="0.25">
      <c r="B160" s="158" t="s">
        <v>314</v>
      </c>
      <c r="C160" s="158" t="s">
        <v>315</v>
      </c>
      <c r="D160" s="160" t="s">
        <v>215</v>
      </c>
      <c r="E160" s="160" t="s">
        <v>214</v>
      </c>
      <c r="F160" s="161">
        <v>4</v>
      </c>
      <c r="G160" s="160">
        <v>0.05</v>
      </c>
      <c r="H160" s="161">
        <f t="shared" si="6"/>
        <v>4.2</v>
      </c>
    </row>
    <row r="161" spans="2:8" ht="24.95" customHeight="1" x14ac:dyDescent="0.25">
      <c r="B161" s="158" t="s">
        <v>509</v>
      </c>
      <c r="C161" s="158" t="s">
        <v>510</v>
      </c>
      <c r="D161" s="160" t="s">
        <v>504</v>
      </c>
      <c r="E161" s="160" t="s">
        <v>214</v>
      </c>
      <c r="F161" s="161">
        <v>29</v>
      </c>
      <c r="G161" s="160">
        <v>0.05</v>
      </c>
      <c r="H161" s="161">
        <f t="shared" si="6"/>
        <v>30.5</v>
      </c>
    </row>
    <row r="162" spans="2:8" ht="24.95" customHeight="1" x14ac:dyDescent="0.25">
      <c r="B162" s="158" t="s">
        <v>486</v>
      </c>
      <c r="C162" s="158" t="s">
        <v>487</v>
      </c>
      <c r="D162" s="160" t="s">
        <v>483</v>
      </c>
      <c r="E162" s="160" t="s">
        <v>214</v>
      </c>
      <c r="F162" s="161">
        <v>32</v>
      </c>
      <c r="G162" s="160">
        <v>0.05</v>
      </c>
      <c r="H162" s="161">
        <f t="shared" si="6"/>
        <v>33.6</v>
      </c>
    </row>
    <row r="163" spans="2:8" ht="24.95" customHeight="1" x14ac:dyDescent="0.25">
      <c r="B163" s="158" t="s">
        <v>403</v>
      </c>
      <c r="C163" s="158" t="s">
        <v>404</v>
      </c>
      <c r="D163" s="160" t="s">
        <v>400</v>
      </c>
      <c r="E163" s="160" t="s">
        <v>214</v>
      </c>
      <c r="F163" s="161">
        <v>16</v>
      </c>
      <c r="G163" s="160">
        <v>0.05</v>
      </c>
      <c r="H163" s="161">
        <f t="shared" si="6"/>
        <v>16.8</v>
      </c>
    </row>
    <row r="164" spans="2:8" ht="24.95" customHeight="1" x14ac:dyDescent="0.25">
      <c r="B164" s="158" t="s">
        <v>360</v>
      </c>
      <c r="C164" s="158" t="s">
        <v>361</v>
      </c>
      <c r="D164" s="160" t="s">
        <v>353</v>
      </c>
      <c r="E164" s="160" t="s">
        <v>214</v>
      </c>
      <c r="F164" s="161">
        <v>9</v>
      </c>
      <c r="G164" s="160">
        <v>0.05</v>
      </c>
      <c r="H164" s="161">
        <f t="shared" si="6"/>
        <v>9.5</v>
      </c>
    </row>
    <row r="165" spans="2:8" ht="24.95" customHeight="1" x14ac:dyDescent="0.25">
      <c r="B165" s="158" t="s">
        <v>448</v>
      </c>
      <c r="C165" s="158" t="s">
        <v>449</v>
      </c>
      <c r="D165" s="160" t="s">
        <v>445</v>
      </c>
      <c r="E165" s="160" t="s">
        <v>214</v>
      </c>
      <c r="F165" s="161">
        <v>26</v>
      </c>
      <c r="G165" s="160">
        <v>0.05</v>
      </c>
      <c r="H165" s="161">
        <f t="shared" si="6"/>
        <v>27.3</v>
      </c>
    </row>
    <row r="166" spans="2:8" ht="24.95" customHeight="1" x14ac:dyDescent="0.25">
      <c r="B166" s="158" t="s">
        <v>417</v>
      </c>
      <c r="C166" s="158" t="s">
        <v>418</v>
      </c>
      <c r="D166" s="160" t="s">
        <v>419</v>
      </c>
      <c r="E166" s="160" t="s">
        <v>214</v>
      </c>
      <c r="F166" s="161">
        <v>18</v>
      </c>
      <c r="G166" s="160">
        <v>0.05</v>
      </c>
      <c r="H166" s="161">
        <f t="shared" si="6"/>
        <v>18.899999999999999</v>
      </c>
    </row>
    <row r="167" spans="2:8" ht="24.95" customHeight="1" x14ac:dyDescent="0.25">
      <c r="B167" s="158" t="s">
        <v>428</v>
      </c>
      <c r="C167" s="158" t="s">
        <v>429</v>
      </c>
      <c r="D167" s="160" t="s">
        <v>262</v>
      </c>
      <c r="E167" s="160" t="s">
        <v>214</v>
      </c>
      <c r="F167" s="161">
        <v>20.5</v>
      </c>
      <c r="G167" s="160">
        <v>0.05</v>
      </c>
      <c r="H167" s="161">
        <f t="shared" si="6"/>
        <v>21.6</v>
      </c>
    </row>
    <row r="168" spans="2:8" ht="24.95" customHeight="1" x14ac:dyDescent="0.25">
      <c r="B168" s="158" t="s">
        <v>420</v>
      </c>
      <c r="C168" s="158" t="s">
        <v>421</v>
      </c>
      <c r="D168" s="160" t="s">
        <v>419</v>
      </c>
      <c r="E168" s="160" t="s">
        <v>214</v>
      </c>
      <c r="F168" s="161">
        <v>18</v>
      </c>
      <c r="G168" s="160">
        <v>0.05</v>
      </c>
      <c r="H168" s="161">
        <f t="shared" si="6"/>
        <v>18.899999999999999</v>
      </c>
    </row>
    <row r="169" spans="2:8" ht="24.95" customHeight="1" x14ac:dyDescent="0.25">
      <c r="B169" s="158" t="s">
        <v>474</v>
      </c>
      <c r="C169" s="158" t="s">
        <v>475</v>
      </c>
      <c r="D169" s="160" t="s">
        <v>467</v>
      </c>
      <c r="E169" s="160" t="s">
        <v>214</v>
      </c>
      <c r="F169" s="161">
        <v>27.5</v>
      </c>
      <c r="G169" s="160">
        <v>0.05</v>
      </c>
      <c r="H169" s="161">
        <f t="shared" si="6"/>
        <v>28.9</v>
      </c>
    </row>
    <row r="170" spans="2:8" ht="24.95" customHeight="1" x14ac:dyDescent="0.25">
      <c r="B170" s="158" t="s">
        <v>422</v>
      </c>
      <c r="C170" s="158" t="s">
        <v>423</v>
      </c>
      <c r="D170" s="160" t="s">
        <v>419</v>
      </c>
      <c r="E170" s="160" t="s">
        <v>214</v>
      </c>
      <c r="F170" s="161">
        <v>18</v>
      </c>
      <c r="G170" s="160">
        <v>0.05</v>
      </c>
      <c r="H170" s="161">
        <f t="shared" si="6"/>
        <v>18.899999999999999</v>
      </c>
    </row>
    <row r="171" spans="2:8" ht="24.95" customHeight="1" x14ac:dyDescent="0.25">
      <c r="B171" s="158" t="s">
        <v>346</v>
      </c>
      <c r="C171" s="158" t="s">
        <v>347</v>
      </c>
      <c r="D171" s="160" t="s">
        <v>348</v>
      </c>
      <c r="E171" s="160" t="s">
        <v>214</v>
      </c>
      <c r="F171" s="161">
        <v>8</v>
      </c>
      <c r="G171" s="160">
        <v>0.05</v>
      </c>
      <c r="H171" s="161">
        <f t="shared" si="6"/>
        <v>8.4</v>
      </c>
    </row>
    <row r="172" spans="2:8" ht="24.95" customHeight="1" x14ac:dyDescent="0.25">
      <c r="B172" s="158" t="s">
        <v>470</v>
      </c>
      <c r="C172" s="158" t="s">
        <v>471</v>
      </c>
      <c r="D172" s="160" t="s">
        <v>467</v>
      </c>
      <c r="E172" s="160" t="s">
        <v>214</v>
      </c>
      <c r="F172" s="161">
        <v>25</v>
      </c>
      <c r="G172" s="160">
        <v>0.05</v>
      </c>
      <c r="H172" s="161">
        <f t="shared" si="6"/>
        <v>26.3</v>
      </c>
    </row>
    <row r="173" spans="2:8" ht="24.95" customHeight="1" x14ac:dyDescent="0.25">
      <c r="B173" s="158" t="s">
        <v>358</v>
      </c>
      <c r="C173" s="158" t="s">
        <v>359</v>
      </c>
      <c r="D173" s="160" t="s">
        <v>353</v>
      </c>
      <c r="E173" s="160" t="s">
        <v>214</v>
      </c>
      <c r="F173" s="161">
        <v>9</v>
      </c>
      <c r="G173" s="160">
        <v>0.05</v>
      </c>
      <c r="H173" s="161">
        <f t="shared" si="6"/>
        <v>9.5</v>
      </c>
    </row>
    <row r="174" spans="2:8" ht="24.95" customHeight="1" x14ac:dyDescent="0.25">
      <c r="B174" s="158" t="s">
        <v>401</v>
      </c>
      <c r="C174" s="158" t="s">
        <v>402</v>
      </c>
      <c r="D174" s="160" t="s">
        <v>400</v>
      </c>
      <c r="E174" s="160" t="s">
        <v>214</v>
      </c>
      <c r="F174" s="161">
        <v>16</v>
      </c>
      <c r="G174" s="160">
        <v>0.05</v>
      </c>
      <c r="H174" s="161">
        <f t="shared" si="6"/>
        <v>16.8</v>
      </c>
    </row>
    <row r="175" spans="2:8" ht="24.95" customHeight="1" x14ac:dyDescent="0.25">
      <c r="B175" s="158" t="s">
        <v>369</v>
      </c>
      <c r="C175" s="158" t="s">
        <v>370</v>
      </c>
      <c r="D175" s="160" t="s">
        <v>368</v>
      </c>
      <c r="E175" s="160" t="s">
        <v>214</v>
      </c>
      <c r="F175" s="161">
        <v>8</v>
      </c>
      <c r="G175" s="160">
        <v>0.05</v>
      </c>
      <c r="H175" s="161">
        <f t="shared" si="6"/>
        <v>8.4</v>
      </c>
    </row>
    <row r="176" spans="2:8" ht="24.95" customHeight="1" x14ac:dyDescent="0.25">
      <c r="B176" s="158" t="s">
        <v>472</v>
      </c>
      <c r="C176" s="158" t="s">
        <v>473</v>
      </c>
      <c r="D176" s="160" t="s">
        <v>467</v>
      </c>
      <c r="E176" s="160" t="s">
        <v>214</v>
      </c>
      <c r="F176" s="161">
        <v>29</v>
      </c>
      <c r="G176" s="160">
        <v>0.05</v>
      </c>
      <c r="H176" s="161">
        <f t="shared" si="6"/>
        <v>30.5</v>
      </c>
    </row>
    <row r="177" spans="2:8" ht="24.95" customHeight="1" x14ac:dyDescent="0.25">
      <c r="B177" s="158" t="s">
        <v>339</v>
      </c>
      <c r="C177" s="158" t="s">
        <v>340</v>
      </c>
      <c r="D177" s="160" t="s">
        <v>338</v>
      </c>
      <c r="E177" s="160" t="s">
        <v>214</v>
      </c>
      <c r="F177" s="161">
        <v>2</v>
      </c>
      <c r="G177" s="160">
        <v>0.05</v>
      </c>
      <c r="H177" s="161">
        <f t="shared" si="6"/>
        <v>2.1</v>
      </c>
    </row>
    <row r="178" spans="2:8" ht="24.95" customHeight="1" x14ac:dyDescent="0.25">
      <c r="B178" s="158" t="s">
        <v>450</v>
      </c>
      <c r="C178" s="158" t="s">
        <v>451</v>
      </c>
      <c r="D178" s="160" t="s">
        <v>445</v>
      </c>
      <c r="E178" s="160" t="s">
        <v>214</v>
      </c>
      <c r="F178" s="161">
        <v>27</v>
      </c>
      <c r="G178" s="160">
        <v>0.05</v>
      </c>
      <c r="H178" s="161">
        <f t="shared" si="6"/>
        <v>28.4</v>
      </c>
    </row>
    <row r="179" spans="2:8" ht="24.95" customHeight="1" x14ac:dyDescent="0.25">
      <c r="B179" s="158" t="s">
        <v>341</v>
      </c>
      <c r="C179" s="158" t="s">
        <v>342</v>
      </c>
      <c r="D179" s="160" t="s">
        <v>338</v>
      </c>
      <c r="E179" s="160" t="s">
        <v>214</v>
      </c>
      <c r="F179" s="161">
        <v>6</v>
      </c>
      <c r="G179" s="160">
        <v>0.05</v>
      </c>
      <c r="H179" s="161">
        <f t="shared" si="6"/>
        <v>6.3</v>
      </c>
    </row>
    <row r="180" spans="2:8" ht="24.95" customHeight="1" x14ac:dyDescent="0.25">
      <c r="B180" s="158" t="s">
        <v>327</v>
      </c>
      <c r="C180" s="158" t="s">
        <v>328</v>
      </c>
      <c r="D180" s="160" t="s">
        <v>286</v>
      </c>
      <c r="E180" s="160" t="s">
        <v>214</v>
      </c>
      <c r="F180" s="161">
        <v>7</v>
      </c>
      <c r="G180" s="160">
        <v>0.05</v>
      </c>
      <c r="H180" s="161">
        <f t="shared" si="6"/>
        <v>7.4</v>
      </c>
    </row>
    <row r="181" spans="2:8" ht="24.95" customHeight="1" x14ac:dyDescent="0.25">
      <c r="B181" s="158" t="s">
        <v>459</v>
      </c>
      <c r="C181" s="158" t="s">
        <v>460</v>
      </c>
      <c r="D181" s="160" t="s">
        <v>259</v>
      </c>
      <c r="E181" s="160" t="s">
        <v>214</v>
      </c>
      <c r="F181" s="161">
        <v>23</v>
      </c>
      <c r="G181" s="160">
        <v>0.05</v>
      </c>
      <c r="H181" s="161">
        <f t="shared" si="6"/>
        <v>24.2</v>
      </c>
    </row>
    <row r="182" spans="2:8" ht="24.95" customHeight="1" x14ac:dyDescent="0.25">
      <c r="B182" s="158" t="s">
        <v>316</v>
      </c>
      <c r="C182" s="158" t="s">
        <v>317</v>
      </c>
      <c r="D182" s="160" t="s">
        <v>215</v>
      </c>
      <c r="E182" s="160" t="s">
        <v>214</v>
      </c>
      <c r="F182" s="161">
        <v>4</v>
      </c>
      <c r="G182" s="160">
        <v>0.05</v>
      </c>
      <c r="H182" s="161">
        <f t="shared" ref="H182:H224" si="7">ROUNDUP((G182*F182),1)+F182</f>
        <v>4.2</v>
      </c>
    </row>
    <row r="183" spans="2:8" ht="24.95" customHeight="1" x14ac:dyDescent="0.25">
      <c r="B183" s="158" t="s">
        <v>405</v>
      </c>
      <c r="C183" s="158" t="s">
        <v>406</v>
      </c>
      <c r="D183" s="160" t="s">
        <v>400</v>
      </c>
      <c r="E183" s="160" t="s">
        <v>214</v>
      </c>
      <c r="F183" s="161">
        <v>16</v>
      </c>
      <c r="G183" s="160">
        <v>0.05</v>
      </c>
      <c r="H183" s="161">
        <f t="shared" si="7"/>
        <v>16.8</v>
      </c>
    </row>
    <row r="184" spans="2:8" ht="24.95" customHeight="1" x14ac:dyDescent="0.25">
      <c r="B184" s="158" t="s">
        <v>522</v>
      </c>
      <c r="C184" s="158" t="s">
        <v>523</v>
      </c>
      <c r="D184" s="160" t="s">
        <v>521</v>
      </c>
      <c r="E184" s="160" t="s">
        <v>214</v>
      </c>
      <c r="F184" s="161">
        <v>46</v>
      </c>
      <c r="G184" s="160">
        <v>0.05</v>
      </c>
      <c r="H184" s="161">
        <f t="shared" si="7"/>
        <v>48.3</v>
      </c>
    </row>
    <row r="185" spans="2:8" ht="24.95" customHeight="1" x14ac:dyDescent="0.25">
      <c r="B185" s="158" t="s">
        <v>457</v>
      </c>
      <c r="C185" s="158" t="s">
        <v>458</v>
      </c>
      <c r="D185" s="160" t="s">
        <v>259</v>
      </c>
      <c r="E185" s="160" t="s">
        <v>214</v>
      </c>
      <c r="F185" s="161">
        <v>24</v>
      </c>
      <c r="G185" s="160">
        <v>0.05</v>
      </c>
      <c r="H185" s="161">
        <f t="shared" si="7"/>
        <v>25.2</v>
      </c>
    </row>
    <row r="186" spans="2:8" ht="24.95" customHeight="1" x14ac:dyDescent="0.25">
      <c r="B186" s="158" t="s">
        <v>362</v>
      </c>
      <c r="C186" s="158" t="s">
        <v>363</v>
      </c>
      <c r="D186" s="160" t="s">
        <v>353</v>
      </c>
      <c r="E186" s="160" t="s">
        <v>214</v>
      </c>
      <c r="F186" s="161">
        <v>9</v>
      </c>
      <c r="G186" s="160">
        <v>0.05</v>
      </c>
      <c r="H186" s="161">
        <f t="shared" si="7"/>
        <v>9.5</v>
      </c>
    </row>
    <row r="187" spans="2:8" ht="24.95" customHeight="1" x14ac:dyDescent="0.25">
      <c r="B187" s="158" t="s">
        <v>378</v>
      </c>
      <c r="C187" s="158" t="s">
        <v>379</v>
      </c>
      <c r="D187" s="160" t="s">
        <v>377</v>
      </c>
      <c r="E187" s="160" t="s">
        <v>214</v>
      </c>
      <c r="F187" s="161">
        <v>13</v>
      </c>
      <c r="G187" s="160">
        <v>0.05</v>
      </c>
      <c r="H187" s="161">
        <f t="shared" si="7"/>
        <v>13.7</v>
      </c>
    </row>
    <row r="188" spans="2:8" ht="24.95" customHeight="1" x14ac:dyDescent="0.25">
      <c r="B188" s="158" t="s">
        <v>413</v>
      </c>
      <c r="C188" s="158" t="s">
        <v>414</v>
      </c>
      <c r="D188" s="160" t="s">
        <v>257</v>
      </c>
      <c r="E188" s="160" t="s">
        <v>214</v>
      </c>
      <c r="F188" s="161">
        <v>16.5</v>
      </c>
      <c r="G188" s="160">
        <v>0.05</v>
      </c>
      <c r="H188" s="161">
        <f t="shared" si="7"/>
        <v>17.399999999999999</v>
      </c>
    </row>
    <row r="189" spans="2:8" ht="24.95" customHeight="1" x14ac:dyDescent="0.25">
      <c r="B189" s="158" t="s">
        <v>481</v>
      </c>
      <c r="C189" s="158" t="s">
        <v>482</v>
      </c>
      <c r="D189" s="160" t="s">
        <v>483</v>
      </c>
      <c r="E189" s="160" t="s">
        <v>214</v>
      </c>
      <c r="F189" s="161">
        <v>29</v>
      </c>
      <c r="G189" s="160">
        <v>0.05</v>
      </c>
      <c r="H189" s="161">
        <f t="shared" si="7"/>
        <v>30.5</v>
      </c>
    </row>
    <row r="190" spans="2:8" ht="24.95" customHeight="1" x14ac:dyDescent="0.25">
      <c r="B190" s="158" t="s">
        <v>430</v>
      </c>
      <c r="C190" s="158" t="s">
        <v>431</v>
      </c>
      <c r="D190" s="160" t="s">
        <v>262</v>
      </c>
      <c r="E190" s="160" t="s">
        <v>214</v>
      </c>
      <c r="F190" s="161">
        <v>21</v>
      </c>
      <c r="G190" s="160">
        <v>0.05</v>
      </c>
      <c r="H190" s="161">
        <f t="shared" si="7"/>
        <v>22.1</v>
      </c>
    </row>
    <row r="191" spans="2:8" ht="24.95" customHeight="1" x14ac:dyDescent="0.25">
      <c r="B191" s="158" t="s">
        <v>385</v>
      </c>
      <c r="C191" s="158" t="s">
        <v>386</v>
      </c>
      <c r="D191" s="160" t="s">
        <v>384</v>
      </c>
      <c r="E191" s="160" t="s">
        <v>214</v>
      </c>
      <c r="F191" s="161">
        <v>13</v>
      </c>
      <c r="G191" s="160">
        <v>0.05</v>
      </c>
      <c r="H191" s="161">
        <f t="shared" si="7"/>
        <v>13.7</v>
      </c>
    </row>
    <row r="192" spans="2:8" ht="24.95" customHeight="1" x14ac:dyDescent="0.25">
      <c r="B192" s="158" t="s">
        <v>452</v>
      </c>
      <c r="C192" s="158" t="s">
        <v>453</v>
      </c>
      <c r="D192" s="160" t="s">
        <v>445</v>
      </c>
      <c r="E192" s="160" t="s">
        <v>214</v>
      </c>
      <c r="F192" s="161">
        <v>27</v>
      </c>
      <c r="G192" s="160">
        <v>0.05</v>
      </c>
      <c r="H192" s="161">
        <f t="shared" si="7"/>
        <v>28.4</v>
      </c>
    </row>
    <row r="193" spans="2:8" ht="24.95" customHeight="1" x14ac:dyDescent="0.25">
      <c r="B193" s="158" t="s">
        <v>266</v>
      </c>
      <c r="C193" s="158" t="s">
        <v>764</v>
      </c>
      <c r="D193" s="160" t="s">
        <v>765</v>
      </c>
      <c r="E193" s="160" t="s">
        <v>211</v>
      </c>
      <c r="F193" s="161">
        <v>164</v>
      </c>
      <c r="G193" s="160">
        <v>0.05</v>
      </c>
      <c r="H193" s="161">
        <f t="shared" si="7"/>
        <v>172.2</v>
      </c>
    </row>
    <row r="194" spans="2:8" ht="24.95" customHeight="1" x14ac:dyDescent="0.25">
      <c r="B194" s="158" t="s">
        <v>267</v>
      </c>
      <c r="C194" s="158" t="s">
        <v>210</v>
      </c>
      <c r="D194" s="160" t="s">
        <v>210</v>
      </c>
      <c r="E194" s="160" t="s">
        <v>214</v>
      </c>
      <c r="F194" s="161">
        <v>24</v>
      </c>
      <c r="G194" s="160">
        <v>0.05</v>
      </c>
      <c r="H194" s="161">
        <f t="shared" si="7"/>
        <v>25.2</v>
      </c>
    </row>
    <row r="195" spans="2:8" ht="24.95" customHeight="1" x14ac:dyDescent="0.25">
      <c r="B195" s="158" t="s">
        <v>543</v>
      </c>
      <c r="C195" s="158" t="s">
        <v>544</v>
      </c>
      <c r="D195" s="160" t="s">
        <v>766</v>
      </c>
      <c r="E195" s="160" t="s">
        <v>214</v>
      </c>
      <c r="F195" s="161">
        <v>3</v>
      </c>
      <c r="G195" s="160">
        <v>0.05</v>
      </c>
      <c r="H195" s="161">
        <f t="shared" si="7"/>
        <v>3.2</v>
      </c>
    </row>
    <row r="196" spans="2:8" ht="24.95" customHeight="1" x14ac:dyDescent="0.25">
      <c r="B196" s="158" t="s">
        <v>268</v>
      </c>
      <c r="C196" s="158" t="s">
        <v>264</v>
      </c>
      <c r="D196" s="160" t="s">
        <v>264</v>
      </c>
      <c r="E196" s="160" t="s">
        <v>214</v>
      </c>
      <c r="F196" s="161">
        <v>12</v>
      </c>
      <c r="G196" s="160">
        <v>0.05</v>
      </c>
      <c r="H196" s="161">
        <f t="shared" si="7"/>
        <v>12.6</v>
      </c>
    </row>
    <row r="197" spans="2:8" ht="24.95" customHeight="1" x14ac:dyDescent="0.25">
      <c r="B197" s="158" t="s">
        <v>269</v>
      </c>
      <c r="C197" s="158" t="s">
        <v>228</v>
      </c>
      <c r="D197" s="160" t="s">
        <v>228</v>
      </c>
      <c r="E197" s="160" t="s">
        <v>214</v>
      </c>
      <c r="F197" s="161">
        <v>6</v>
      </c>
      <c r="G197" s="160">
        <v>0.05</v>
      </c>
      <c r="H197" s="161">
        <f t="shared" si="7"/>
        <v>6.3</v>
      </c>
    </row>
    <row r="198" spans="2:8" ht="24.95" customHeight="1" x14ac:dyDescent="0.25">
      <c r="B198" s="158" t="s">
        <v>270</v>
      </c>
      <c r="C198" s="158" t="s">
        <v>767</v>
      </c>
      <c r="D198" s="160" t="s">
        <v>732</v>
      </c>
      <c r="E198" s="160" t="s">
        <v>252</v>
      </c>
      <c r="F198" s="161">
        <v>16</v>
      </c>
      <c r="G198" s="160">
        <v>0.05</v>
      </c>
      <c r="H198" s="161">
        <f t="shared" si="7"/>
        <v>16.8</v>
      </c>
    </row>
    <row r="199" spans="2:8" ht="24.95" customHeight="1" x14ac:dyDescent="0.25">
      <c r="B199" s="158" t="s">
        <v>229</v>
      </c>
      <c r="C199" s="158" t="s">
        <v>768</v>
      </c>
      <c r="D199" s="160" t="s">
        <v>210</v>
      </c>
      <c r="E199" s="160" t="s">
        <v>214</v>
      </c>
      <c r="F199" s="161">
        <v>24</v>
      </c>
      <c r="G199" s="162">
        <v>0.05</v>
      </c>
      <c r="H199" s="161">
        <f t="shared" si="7"/>
        <v>25.2</v>
      </c>
    </row>
    <row r="200" spans="2:8" ht="24.95" customHeight="1" x14ac:dyDescent="0.25">
      <c r="B200" s="158" t="s">
        <v>271</v>
      </c>
      <c r="C200" s="158" t="s">
        <v>769</v>
      </c>
      <c r="D200" s="160" t="s">
        <v>434</v>
      </c>
      <c r="E200" s="160" t="s">
        <v>214</v>
      </c>
      <c r="F200" s="161">
        <v>24</v>
      </c>
      <c r="G200" s="160">
        <v>0.05</v>
      </c>
      <c r="H200" s="161">
        <f t="shared" si="7"/>
        <v>25.2</v>
      </c>
    </row>
    <row r="201" spans="2:8" ht="24.95" customHeight="1" x14ac:dyDescent="0.25">
      <c r="B201" s="158" t="s">
        <v>770</v>
      </c>
      <c r="C201" s="158" t="s">
        <v>771</v>
      </c>
      <c r="D201" s="160" t="s">
        <v>210</v>
      </c>
      <c r="E201" s="160" t="s">
        <v>214</v>
      </c>
      <c r="F201" s="161">
        <v>25</v>
      </c>
      <c r="G201" s="160">
        <v>0.05</v>
      </c>
      <c r="H201" s="161">
        <f t="shared" si="7"/>
        <v>26.3</v>
      </c>
    </row>
    <row r="202" spans="2:8" ht="24.95" customHeight="1" x14ac:dyDescent="0.25">
      <c r="B202" s="158" t="s">
        <v>272</v>
      </c>
      <c r="C202" s="158" t="s">
        <v>772</v>
      </c>
      <c r="D202" s="160" t="s">
        <v>215</v>
      </c>
      <c r="E202" s="160" t="s">
        <v>214</v>
      </c>
      <c r="F202" s="161">
        <v>4</v>
      </c>
      <c r="G202" s="160">
        <v>0.05</v>
      </c>
      <c r="H202" s="161">
        <f t="shared" si="7"/>
        <v>4.2</v>
      </c>
    </row>
    <row r="203" spans="2:8" ht="24.95" customHeight="1" x14ac:dyDescent="0.25">
      <c r="B203" s="158" t="s">
        <v>212</v>
      </c>
      <c r="C203" s="158" t="s">
        <v>773</v>
      </c>
      <c r="D203" s="160" t="s">
        <v>774</v>
      </c>
      <c r="E203" s="160" t="s">
        <v>211</v>
      </c>
      <c r="F203" s="161">
        <v>160</v>
      </c>
      <c r="G203" s="160">
        <v>0.05</v>
      </c>
      <c r="H203" s="161">
        <f t="shared" si="7"/>
        <v>168</v>
      </c>
    </row>
    <row r="204" spans="2:8" ht="24.95" customHeight="1" x14ac:dyDescent="0.25">
      <c r="B204" s="158" t="s">
        <v>273</v>
      </c>
      <c r="C204" s="158" t="s">
        <v>775</v>
      </c>
      <c r="D204" s="160" t="s">
        <v>776</v>
      </c>
      <c r="E204" s="160" t="s">
        <v>214</v>
      </c>
      <c r="F204" s="161">
        <v>9</v>
      </c>
      <c r="G204" s="160">
        <v>0.05</v>
      </c>
      <c r="H204" s="161">
        <f t="shared" si="7"/>
        <v>9.5</v>
      </c>
    </row>
    <row r="205" spans="2:8" ht="24.95" customHeight="1" x14ac:dyDescent="0.25">
      <c r="B205" s="158" t="s">
        <v>803</v>
      </c>
      <c r="C205" s="158" t="s">
        <v>833</v>
      </c>
      <c r="D205" s="160" t="s">
        <v>210</v>
      </c>
      <c r="E205" s="160" t="s">
        <v>214</v>
      </c>
      <c r="F205" s="161">
        <v>22</v>
      </c>
      <c r="G205" s="160">
        <v>0.05</v>
      </c>
      <c r="H205" s="161">
        <f t="shared" si="7"/>
        <v>23.1</v>
      </c>
    </row>
    <row r="206" spans="2:8" ht="24.95" customHeight="1" x14ac:dyDescent="0.25">
      <c r="B206" s="158" t="s">
        <v>815</v>
      </c>
      <c r="C206" s="158" t="s">
        <v>844</v>
      </c>
      <c r="D206" s="160" t="s">
        <v>215</v>
      </c>
      <c r="E206" s="160" t="s">
        <v>214</v>
      </c>
      <c r="F206" s="161">
        <v>3</v>
      </c>
      <c r="G206" s="160">
        <v>0.05</v>
      </c>
      <c r="H206" s="161">
        <f t="shared" si="7"/>
        <v>3.2</v>
      </c>
    </row>
    <row r="207" spans="2:8" ht="24.95" customHeight="1" x14ac:dyDescent="0.25">
      <c r="B207" s="158" t="s">
        <v>834</v>
      </c>
      <c r="C207" s="158" t="s">
        <v>837</v>
      </c>
      <c r="D207" s="160" t="s">
        <v>565</v>
      </c>
      <c r="E207" s="160" t="s">
        <v>214</v>
      </c>
      <c r="F207" s="161">
        <v>16</v>
      </c>
      <c r="G207" s="160">
        <v>0.05</v>
      </c>
      <c r="H207" s="161">
        <f t="shared" si="7"/>
        <v>16.8</v>
      </c>
    </row>
    <row r="208" spans="2:8" ht="24.95" customHeight="1" x14ac:dyDescent="0.25">
      <c r="B208" s="158" t="s">
        <v>835</v>
      </c>
      <c r="C208" s="158" t="s">
        <v>836</v>
      </c>
      <c r="D208" s="160" t="s">
        <v>726</v>
      </c>
      <c r="E208" s="160" t="s">
        <v>214</v>
      </c>
      <c r="F208" s="161">
        <v>6</v>
      </c>
      <c r="G208" s="160">
        <v>0.05</v>
      </c>
      <c r="H208" s="161">
        <f t="shared" si="7"/>
        <v>6.3</v>
      </c>
    </row>
    <row r="209" spans="2:8" ht="24.95" customHeight="1" x14ac:dyDescent="0.25">
      <c r="B209" s="158" t="s">
        <v>806</v>
      </c>
      <c r="C209" s="158" t="s">
        <v>772</v>
      </c>
      <c r="D209" s="160" t="s">
        <v>215</v>
      </c>
      <c r="E209" s="160" t="s">
        <v>214</v>
      </c>
      <c r="F209" s="161">
        <v>4</v>
      </c>
      <c r="G209" s="160">
        <v>0.05</v>
      </c>
      <c r="H209" s="161">
        <f t="shared" si="7"/>
        <v>4.2</v>
      </c>
    </row>
    <row r="210" spans="2:8" ht="24.95" customHeight="1" x14ac:dyDescent="0.25">
      <c r="B210" s="158" t="s">
        <v>807</v>
      </c>
      <c r="C210" s="158" t="s">
        <v>838</v>
      </c>
      <c r="D210" s="160" t="s">
        <v>210</v>
      </c>
      <c r="E210" s="160" t="s">
        <v>214</v>
      </c>
      <c r="F210" s="161">
        <v>22</v>
      </c>
      <c r="G210" s="160">
        <v>0.05</v>
      </c>
      <c r="H210" s="161">
        <f t="shared" si="7"/>
        <v>23.1</v>
      </c>
    </row>
    <row r="211" spans="2:8" ht="24.95" customHeight="1" x14ac:dyDescent="0.25">
      <c r="B211" s="158" t="s">
        <v>808</v>
      </c>
      <c r="C211" s="158" t="s">
        <v>839</v>
      </c>
      <c r="D211" s="160" t="s">
        <v>562</v>
      </c>
      <c r="E211" s="160" t="s">
        <v>214</v>
      </c>
      <c r="F211" s="161">
        <v>14</v>
      </c>
      <c r="G211" s="160">
        <v>0.05</v>
      </c>
      <c r="H211" s="161">
        <f t="shared" si="7"/>
        <v>14.7</v>
      </c>
    </row>
    <row r="212" spans="2:8" ht="24.95" customHeight="1" x14ac:dyDescent="0.25">
      <c r="B212" s="158" t="s">
        <v>809</v>
      </c>
      <c r="C212" s="158" t="s">
        <v>833</v>
      </c>
      <c r="D212" s="160" t="s">
        <v>210</v>
      </c>
      <c r="E212" s="160" t="s">
        <v>214</v>
      </c>
      <c r="F212" s="161">
        <v>22</v>
      </c>
      <c r="G212" s="160">
        <v>0.05</v>
      </c>
      <c r="H212" s="161">
        <f t="shared" si="7"/>
        <v>23.1</v>
      </c>
    </row>
    <row r="213" spans="2:8" ht="24.95" customHeight="1" x14ac:dyDescent="0.25">
      <c r="B213" s="158" t="s">
        <v>810</v>
      </c>
      <c r="C213" s="158" t="s">
        <v>833</v>
      </c>
      <c r="D213" s="160" t="s">
        <v>210</v>
      </c>
      <c r="E213" s="160" t="s">
        <v>214</v>
      </c>
      <c r="F213" s="161">
        <v>22</v>
      </c>
      <c r="G213" s="160">
        <v>0.05</v>
      </c>
      <c r="H213" s="161">
        <f t="shared" si="7"/>
        <v>23.1</v>
      </c>
    </row>
    <row r="214" spans="2:8" ht="24.95" customHeight="1" x14ac:dyDescent="0.25">
      <c r="B214" s="158" t="s">
        <v>811</v>
      </c>
      <c r="C214" s="158" t="s">
        <v>833</v>
      </c>
      <c r="D214" s="160" t="s">
        <v>210</v>
      </c>
      <c r="E214" s="160" t="s">
        <v>214</v>
      </c>
      <c r="F214" s="161">
        <v>22</v>
      </c>
      <c r="G214" s="160">
        <v>0.05</v>
      </c>
      <c r="H214" s="161">
        <f t="shared" si="7"/>
        <v>23.1</v>
      </c>
    </row>
    <row r="215" spans="2:8" ht="24.95" customHeight="1" x14ac:dyDescent="0.25">
      <c r="B215" s="158" t="s">
        <v>812</v>
      </c>
      <c r="C215" s="158" t="s">
        <v>840</v>
      </c>
      <c r="D215" s="160" t="s">
        <v>215</v>
      </c>
      <c r="E215" s="160" t="s">
        <v>214</v>
      </c>
      <c r="F215" s="161">
        <v>3</v>
      </c>
      <c r="G215" s="160">
        <v>0.05</v>
      </c>
      <c r="H215" s="161">
        <f t="shared" si="7"/>
        <v>3.2</v>
      </c>
    </row>
    <row r="216" spans="2:8" ht="24.95" customHeight="1" x14ac:dyDescent="0.25">
      <c r="B216" s="158" t="s">
        <v>813</v>
      </c>
      <c r="C216" s="158" t="s">
        <v>833</v>
      </c>
      <c r="D216" s="160" t="s">
        <v>210</v>
      </c>
      <c r="E216" s="160" t="s">
        <v>214</v>
      </c>
      <c r="F216" s="161">
        <v>22</v>
      </c>
      <c r="G216" s="160">
        <v>0.05</v>
      </c>
      <c r="H216" s="161">
        <f t="shared" si="7"/>
        <v>23.1</v>
      </c>
    </row>
    <row r="217" spans="2:8" ht="24.95" customHeight="1" x14ac:dyDescent="0.25">
      <c r="B217" s="158" t="s">
        <v>814</v>
      </c>
      <c r="C217" s="158" t="s">
        <v>833</v>
      </c>
      <c r="D217" s="160" t="s">
        <v>210</v>
      </c>
      <c r="E217" s="160" t="s">
        <v>214</v>
      </c>
      <c r="F217" s="161">
        <v>22</v>
      </c>
      <c r="G217" s="160">
        <v>0.05</v>
      </c>
      <c r="H217" s="161">
        <f t="shared" si="7"/>
        <v>23.1</v>
      </c>
    </row>
    <row r="218" spans="2:8" ht="24.95" customHeight="1" x14ac:dyDescent="0.25">
      <c r="B218" s="158" t="s">
        <v>802</v>
      </c>
      <c r="C218" s="158" t="s">
        <v>833</v>
      </c>
      <c r="D218" s="160" t="s">
        <v>210</v>
      </c>
      <c r="E218" s="160" t="s">
        <v>214</v>
      </c>
      <c r="F218" s="161">
        <v>22</v>
      </c>
      <c r="G218" s="160">
        <v>0.05</v>
      </c>
      <c r="H218" s="161">
        <f t="shared" si="7"/>
        <v>23.1</v>
      </c>
    </row>
    <row r="219" spans="2:8" ht="24.95" customHeight="1" x14ac:dyDescent="0.25">
      <c r="B219" s="158" t="s">
        <v>816</v>
      </c>
      <c r="C219" s="158" t="s">
        <v>578</v>
      </c>
      <c r="D219" s="160" t="s">
        <v>210</v>
      </c>
      <c r="E219" s="160" t="s">
        <v>214</v>
      </c>
      <c r="F219" s="161">
        <v>22</v>
      </c>
      <c r="G219" s="160">
        <v>0.05</v>
      </c>
      <c r="H219" s="161">
        <f t="shared" si="7"/>
        <v>23.1</v>
      </c>
    </row>
    <row r="220" spans="2:8" ht="24.95" customHeight="1" x14ac:dyDescent="0.25">
      <c r="B220" s="158" t="s">
        <v>804</v>
      </c>
      <c r="C220" s="158" t="s">
        <v>841</v>
      </c>
      <c r="D220" s="160" t="s">
        <v>565</v>
      </c>
      <c r="E220" s="160" t="s">
        <v>214</v>
      </c>
      <c r="F220" s="161">
        <v>16</v>
      </c>
      <c r="G220" s="160">
        <v>0.05</v>
      </c>
      <c r="H220" s="161">
        <f t="shared" si="7"/>
        <v>16.8</v>
      </c>
    </row>
    <row r="221" spans="2:8" ht="24.95" customHeight="1" x14ac:dyDescent="0.25">
      <c r="B221" s="158" t="s">
        <v>818</v>
      </c>
      <c r="C221" s="158" t="s">
        <v>842</v>
      </c>
      <c r="D221" s="160" t="s">
        <v>215</v>
      </c>
      <c r="E221" s="160" t="s">
        <v>214</v>
      </c>
      <c r="F221" s="161">
        <v>3</v>
      </c>
      <c r="G221" s="160">
        <v>0.05</v>
      </c>
      <c r="H221" s="161">
        <f t="shared" si="7"/>
        <v>3.2</v>
      </c>
    </row>
    <row r="222" spans="2:8" ht="24.95" customHeight="1" x14ac:dyDescent="0.25">
      <c r="B222" s="158" t="s">
        <v>817</v>
      </c>
      <c r="C222" s="158" t="s">
        <v>843</v>
      </c>
      <c r="D222" s="160" t="s">
        <v>286</v>
      </c>
      <c r="E222" s="160" t="s">
        <v>214</v>
      </c>
      <c r="F222" s="161">
        <v>5</v>
      </c>
      <c r="G222" s="160">
        <v>0.05</v>
      </c>
      <c r="H222" s="161">
        <f t="shared" si="7"/>
        <v>5.3</v>
      </c>
    </row>
    <row r="223" spans="2:8" ht="24.95" customHeight="1" x14ac:dyDescent="0.25">
      <c r="B223" s="158" t="s">
        <v>805</v>
      </c>
      <c r="C223" s="158" t="s">
        <v>795</v>
      </c>
      <c r="D223" s="160" t="s">
        <v>286</v>
      </c>
      <c r="E223" s="160" t="s">
        <v>214</v>
      </c>
      <c r="F223" s="161">
        <v>5</v>
      </c>
      <c r="G223" s="160">
        <v>0.05</v>
      </c>
      <c r="H223" s="161">
        <f t="shared" si="7"/>
        <v>5.3</v>
      </c>
    </row>
    <row r="224" spans="2:8" ht="24.95" customHeight="1" x14ac:dyDescent="0.25">
      <c r="B224" s="158" t="s">
        <v>801</v>
      </c>
      <c r="C224" s="158" t="s">
        <v>833</v>
      </c>
      <c r="D224" s="160" t="s">
        <v>210</v>
      </c>
      <c r="E224" s="160" t="s">
        <v>214</v>
      </c>
      <c r="F224" s="161">
        <v>22</v>
      </c>
      <c r="G224" s="160">
        <v>0.05</v>
      </c>
      <c r="H224" s="161">
        <f t="shared" si="7"/>
        <v>23.1</v>
      </c>
    </row>
    <row r="225" spans="2:8" ht="24.95" customHeight="1" x14ac:dyDescent="0.25">
      <c r="B225" s="158" t="s">
        <v>230</v>
      </c>
      <c r="C225" s="158" t="s">
        <v>777</v>
      </c>
      <c r="D225" s="160" t="s">
        <v>210</v>
      </c>
      <c r="E225" s="160" t="s">
        <v>214</v>
      </c>
      <c r="F225" s="161">
        <v>22</v>
      </c>
      <c r="G225" s="160">
        <v>0.05</v>
      </c>
      <c r="H225" s="161">
        <f t="shared" ref="H225:H256" si="8">ROUNDUP((G225*F225),1)+F225</f>
        <v>23.1</v>
      </c>
    </row>
    <row r="226" spans="2:8" ht="24.95" customHeight="1" x14ac:dyDescent="0.25">
      <c r="B226" s="158" t="s">
        <v>322</v>
      </c>
      <c r="C226" s="158" t="s">
        <v>323</v>
      </c>
      <c r="D226" s="160" t="s">
        <v>215</v>
      </c>
      <c r="E226" s="160" t="s">
        <v>214</v>
      </c>
      <c r="F226" s="161">
        <v>3</v>
      </c>
      <c r="G226" s="160">
        <v>0.05</v>
      </c>
      <c r="H226" s="161">
        <f t="shared" si="8"/>
        <v>3.2</v>
      </c>
    </row>
    <row r="227" spans="2:8" ht="24.95" customHeight="1" x14ac:dyDescent="0.25">
      <c r="B227" s="158" t="s">
        <v>274</v>
      </c>
      <c r="C227" s="158" t="s">
        <v>778</v>
      </c>
      <c r="D227" s="160" t="s">
        <v>779</v>
      </c>
      <c r="E227" s="160" t="s">
        <v>236</v>
      </c>
      <c r="F227" s="161">
        <v>114</v>
      </c>
      <c r="G227" s="160">
        <v>0.05</v>
      </c>
      <c r="H227" s="161">
        <f t="shared" si="8"/>
        <v>119.7</v>
      </c>
    </row>
    <row r="228" spans="2:8" ht="24.95" customHeight="1" x14ac:dyDescent="0.25">
      <c r="B228" s="158" t="s">
        <v>275</v>
      </c>
      <c r="C228" s="158" t="s">
        <v>778</v>
      </c>
      <c r="D228" s="160" t="s">
        <v>779</v>
      </c>
      <c r="E228" s="160" t="s">
        <v>236</v>
      </c>
      <c r="F228" s="161">
        <v>138</v>
      </c>
      <c r="G228" s="160">
        <v>0.05</v>
      </c>
      <c r="H228" s="161">
        <f t="shared" si="8"/>
        <v>144.9</v>
      </c>
    </row>
    <row r="229" spans="2:8" ht="24.95" customHeight="1" x14ac:dyDescent="0.25">
      <c r="B229" s="158" t="s">
        <v>276</v>
      </c>
      <c r="C229" s="158" t="s">
        <v>731</v>
      </c>
      <c r="D229" s="160" t="s">
        <v>732</v>
      </c>
      <c r="E229" s="160" t="s">
        <v>239</v>
      </c>
      <c r="F229" s="161">
        <v>27</v>
      </c>
      <c r="G229" s="160">
        <v>0.05</v>
      </c>
      <c r="H229" s="161">
        <f t="shared" si="8"/>
        <v>28.4</v>
      </c>
    </row>
    <row r="230" spans="2:8" ht="24.95" customHeight="1" x14ac:dyDescent="0.25">
      <c r="B230" s="158" t="s">
        <v>277</v>
      </c>
      <c r="C230" s="158" t="s">
        <v>780</v>
      </c>
      <c r="D230" s="160" t="s">
        <v>781</v>
      </c>
      <c r="E230" s="160" t="s">
        <v>241</v>
      </c>
      <c r="F230" s="161">
        <v>45</v>
      </c>
      <c r="G230" s="162">
        <v>0.05</v>
      </c>
      <c r="H230" s="161">
        <f t="shared" si="8"/>
        <v>47.3</v>
      </c>
    </row>
    <row r="231" spans="2:8" ht="24.95" customHeight="1" x14ac:dyDescent="0.25">
      <c r="B231" s="158" t="s">
        <v>278</v>
      </c>
      <c r="C231" s="158" t="s">
        <v>780</v>
      </c>
      <c r="D231" s="160" t="s">
        <v>781</v>
      </c>
      <c r="E231" s="160" t="s">
        <v>241</v>
      </c>
      <c r="F231" s="161">
        <v>102</v>
      </c>
      <c r="G231" s="160">
        <v>0.05</v>
      </c>
      <c r="H231" s="161">
        <f t="shared" si="8"/>
        <v>107.1</v>
      </c>
    </row>
    <row r="232" spans="2:8" ht="24.95" customHeight="1" x14ac:dyDescent="0.25">
      <c r="B232" s="158" t="s">
        <v>279</v>
      </c>
      <c r="C232" s="158" t="s">
        <v>782</v>
      </c>
      <c r="D232" s="160" t="s">
        <v>732</v>
      </c>
      <c r="E232" s="160" t="s">
        <v>244</v>
      </c>
      <c r="F232" s="161">
        <v>94</v>
      </c>
      <c r="G232" s="160">
        <v>0.05</v>
      </c>
      <c r="H232" s="161">
        <f t="shared" si="8"/>
        <v>98.7</v>
      </c>
    </row>
    <row r="233" spans="2:8" ht="24.95" customHeight="1" x14ac:dyDescent="0.25">
      <c r="B233" s="158" t="s">
        <v>280</v>
      </c>
      <c r="C233" s="158" t="s">
        <v>783</v>
      </c>
      <c r="D233" s="160" t="s">
        <v>732</v>
      </c>
      <c r="E233" s="160" t="s">
        <v>246</v>
      </c>
      <c r="F233" s="161">
        <v>53</v>
      </c>
      <c r="G233" s="160">
        <v>0.05</v>
      </c>
      <c r="H233" s="161">
        <f t="shared" si="8"/>
        <v>55.7</v>
      </c>
    </row>
    <row r="234" spans="2:8" ht="24.95" customHeight="1" x14ac:dyDescent="0.25">
      <c r="B234" s="158" t="s">
        <v>281</v>
      </c>
      <c r="C234" s="158" t="s">
        <v>784</v>
      </c>
      <c r="D234" s="160" t="s">
        <v>732</v>
      </c>
      <c r="E234" s="160" t="s">
        <v>248</v>
      </c>
      <c r="F234" s="161">
        <v>149</v>
      </c>
      <c r="G234" s="160">
        <v>0.05</v>
      </c>
      <c r="H234" s="161">
        <f t="shared" si="8"/>
        <v>156.5</v>
      </c>
    </row>
    <row r="235" spans="2:8" ht="24.95" customHeight="1" x14ac:dyDescent="0.25">
      <c r="B235" s="158" t="s">
        <v>282</v>
      </c>
      <c r="C235" s="158" t="s">
        <v>785</v>
      </c>
      <c r="D235" s="160" t="s">
        <v>732</v>
      </c>
      <c r="E235" s="160" t="s">
        <v>213</v>
      </c>
      <c r="F235" s="161">
        <v>36</v>
      </c>
      <c r="G235" s="160">
        <v>0.05</v>
      </c>
      <c r="H235" s="161">
        <f t="shared" si="8"/>
        <v>37.799999999999997</v>
      </c>
    </row>
    <row r="236" spans="2:8" ht="24.95" customHeight="1" x14ac:dyDescent="0.25">
      <c r="B236" s="158" t="s">
        <v>283</v>
      </c>
      <c r="C236" s="158" t="s">
        <v>785</v>
      </c>
      <c r="D236" s="160" t="s">
        <v>732</v>
      </c>
      <c r="E236" s="160" t="s">
        <v>213</v>
      </c>
      <c r="F236" s="161">
        <v>49</v>
      </c>
      <c r="G236" s="160">
        <v>0.05</v>
      </c>
      <c r="H236" s="161">
        <f t="shared" si="8"/>
        <v>51.5</v>
      </c>
    </row>
    <row r="237" spans="2:8" ht="24.95" customHeight="1" x14ac:dyDescent="0.25">
      <c r="B237" s="158" t="s">
        <v>284</v>
      </c>
      <c r="C237" s="158" t="s">
        <v>786</v>
      </c>
      <c r="D237" s="160" t="s">
        <v>732</v>
      </c>
      <c r="E237" s="160" t="s">
        <v>252</v>
      </c>
      <c r="F237" s="161">
        <v>15</v>
      </c>
      <c r="G237" s="160">
        <v>0.05</v>
      </c>
      <c r="H237" s="161">
        <f t="shared" si="8"/>
        <v>15.8</v>
      </c>
    </row>
    <row r="238" spans="2:8" ht="24.95" customHeight="1" x14ac:dyDescent="0.25">
      <c r="B238" s="158" t="s">
        <v>787</v>
      </c>
      <c r="C238" s="158" t="s">
        <v>788</v>
      </c>
      <c r="D238" s="160" t="s">
        <v>732</v>
      </c>
      <c r="E238" s="160" t="s">
        <v>745</v>
      </c>
      <c r="F238" s="161">
        <v>171</v>
      </c>
      <c r="G238" s="160">
        <v>0.05</v>
      </c>
      <c r="H238" s="161">
        <f t="shared" si="8"/>
        <v>179.6</v>
      </c>
    </row>
    <row r="239" spans="2:8" ht="24.95" customHeight="1" x14ac:dyDescent="0.25">
      <c r="B239" s="158" t="s">
        <v>285</v>
      </c>
      <c r="C239" s="158" t="s">
        <v>789</v>
      </c>
      <c r="D239" s="160" t="s">
        <v>215</v>
      </c>
      <c r="E239" s="160" t="s">
        <v>214</v>
      </c>
      <c r="F239" s="161">
        <v>3</v>
      </c>
      <c r="G239" s="160">
        <v>0.05</v>
      </c>
      <c r="H239" s="161">
        <f t="shared" si="8"/>
        <v>3.2</v>
      </c>
    </row>
    <row r="240" spans="2:8" ht="24.95" customHeight="1" x14ac:dyDescent="0.25">
      <c r="B240" s="158" t="s">
        <v>819</v>
      </c>
      <c r="C240" s="158" t="s">
        <v>790</v>
      </c>
      <c r="D240" s="160" t="s">
        <v>791</v>
      </c>
      <c r="E240" s="160" t="s">
        <v>213</v>
      </c>
      <c r="F240" s="161">
        <v>50</v>
      </c>
      <c r="G240" s="160">
        <v>0.05</v>
      </c>
      <c r="H240" s="161">
        <f t="shared" si="8"/>
        <v>52.5</v>
      </c>
    </row>
    <row r="241" spans="2:8" ht="24.95" customHeight="1" x14ac:dyDescent="0.25">
      <c r="B241" s="158" t="s">
        <v>792</v>
      </c>
      <c r="C241" s="158" t="s">
        <v>793</v>
      </c>
      <c r="D241" s="160" t="s">
        <v>210</v>
      </c>
      <c r="E241" s="160" t="s">
        <v>214</v>
      </c>
      <c r="F241" s="161">
        <v>24</v>
      </c>
      <c r="G241" s="160">
        <v>0.05</v>
      </c>
      <c r="H241" s="161">
        <f t="shared" si="8"/>
        <v>25.2</v>
      </c>
    </row>
    <row r="242" spans="2:8" ht="24.95" customHeight="1" x14ac:dyDescent="0.25">
      <c r="B242" s="158" t="s">
        <v>794</v>
      </c>
      <c r="C242" s="158" t="s">
        <v>795</v>
      </c>
      <c r="D242" s="160" t="s">
        <v>286</v>
      </c>
      <c r="E242" s="160" t="s">
        <v>214</v>
      </c>
      <c r="F242" s="161">
        <v>5</v>
      </c>
      <c r="G242" s="160">
        <v>0.05</v>
      </c>
      <c r="H242" s="161">
        <f t="shared" si="8"/>
        <v>5.3</v>
      </c>
    </row>
    <row r="243" spans="2:8" ht="24.95" customHeight="1" x14ac:dyDescent="0.25">
      <c r="B243" s="158" t="s">
        <v>820</v>
      </c>
      <c r="C243" s="158" t="s">
        <v>796</v>
      </c>
      <c r="D243" s="160" t="s">
        <v>797</v>
      </c>
      <c r="E243" s="160" t="s">
        <v>211</v>
      </c>
      <c r="F243" s="161">
        <v>160</v>
      </c>
      <c r="G243" s="160">
        <v>0.05</v>
      </c>
      <c r="H243" s="161">
        <f t="shared" si="8"/>
        <v>168</v>
      </c>
    </row>
    <row r="244" spans="2:8" ht="24.95" customHeight="1" x14ac:dyDescent="0.25">
      <c r="B244" s="158" t="s">
        <v>547</v>
      </c>
      <c r="C244" s="158" t="s">
        <v>548</v>
      </c>
      <c r="D244" s="160" t="s">
        <v>368</v>
      </c>
      <c r="E244" s="160" t="s">
        <v>214</v>
      </c>
      <c r="F244" s="161">
        <v>7</v>
      </c>
      <c r="G244" s="160">
        <v>0.05</v>
      </c>
      <c r="H244" s="161">
        <f t="shared" si="8"/>
        <v>7.4</v>
      </c>
    </row>
    <row r="245" spans="2:8" ht="24.95" customHeight="1" x14ac:dyDescent="0.25">
      <c r="B245" s="158" t="s">
        <v>541</v>
      </c>
      <c r="C245" s="158" t="s">
        <v>542</v>
      </c>
      <c r="D245" s="160" t="s">
        <v>215</v>
      </c>
      <c r="E245" s="160" t="s">
        <v>214</v>
      </c>
      <c r="F245" s="161">
        <v>4</v>
      </c>
      <c r="G245" s="160">
        <v>0.05</v>
      </c>
      <c r="H245" s="161">
        <f t="shared" si="8"/>
        <v>4.2</v>
      </c>
    </row>
    <row r="246" spans="2:8" ht="24.95" customHeight="1" x14ac:dyDescent="0.25">
      <c r="B246" s="158" t="s">
        <v>558</v>
      </c>
      <c r="C246" s="158" t="s">
        <v>559</v>
      </c>
      <c r="D246" s="160" t="s">
        <v>384</v>
      </c>
      <c r="E246" s="160" t="s">
        <v>214</v>
      </c>
      <c r="F246" s="161">
        <v>12.1</v>
      </c>
      <c r="G246" s="160">
        <v>0.05</v>
      </c>
      <c r="H246" s="161">
        <f t="shared" si="8"/>
        <v>12.799999999999999</v>
      </c>
    </row>
    <row r="247" spans="2:8" ht="24.95" customHeight="1" x14ac:dyDescent="0.25">
      <c r="B247" s="158" t="s">
        <v>821</v>
      </c>
      <c r="C247" s="158" t="s">
        <v>798</v>
      </c>
      <c r="D247" s="160" t="s">
        <v>255</v>
      </c>
      <c r="E247" s="160" t="s">
        <v>214</v>
      </c>
      <c r="F247" s="161">
        <v>5</v>
      </c>
      <c r="G247" s="160">
        <v>0.05</v>
      </c>
      <c r="H247" s="161">
        <f t="shared" si="8"/>
        <v>5.3</v>
      </c>
    </row>
    <row r="248" spans="2:8" ht="24.95" customHeight="1" x14ac:dyDescent="0.25">
      <c r="B248" s="158" t="s">
        <v>822</v>
      </c>
      <c r="C248" s="158" t="s">
        <v>799</v>
      </c>
      <c r="D248" s="160" t="s">
        <v>728</v>
      </c>
      <c r="E248" s="160" t="s">
        <v>213</v>
      </c>
      <c r="F248" s="161">
        <v>33</v>
      </c>
      <c r="G248" s="160">
        <v>0.05</v>
      </c>
      <c r="H248" s="161">
        <f t="shared" si="8"/>
        <v>34.700000000000003</v>
      </c>
    </row>
    <row r="249" spans="2:8" ht="24.95" customHeight="1" x14ac:dyDescent="0.25">
      <c r="B249" s="158" t="s">
        <v>823</v>
      </c>
      <c r="C249" s="158" t="s">
        <v>799</v>
      </c>
      <c r="D249" s="160" t="s">
        <v>728</v>
      </c>
      <c r="E249" s="160" t="s">
        <v>213</v>
      </c>
      <c r="F249" s="161">
        <v>53</v>
      </c>
      <c r="G249" s="160">
        <v>0.05</v>
      </c>
      <c r="H249" s="161">
        <f t="shared" si="8"/>
        <v>55.7</v>
      </c>
    </row>
    <row r="250" spans="2:8" ht="24.95" customHeight="1" x14ac:dyDescent="0.25">
      <c r="B250" s="158" t="s">
        <v>566</v>
      </c>
      <c r="C250" s="158" t="s">
        <v>567</v>
      </c>
      <c r="D250" s="160" t="s">
        <v>565</v>
      </c>
      <c r="E250" s="160" t="s">
        <v>214</v>
      </c>
      <c r="F250" s="161">
        <v>16</v>
      </c>
      <c r="G250" s="160">
        <v>0.05</v>
      </c>
      <c r="H250" s="161">
        <f t="shared" si="8"/>
        <v>16.8</v>
      </c>
    </row>
    <row r="251" spans="2:8" ht="24.95" customHeight="1" x14ac:dyDescent="0.25">
      <c r="B251" s="158" t="s">
        <v>602</v>
      </c>
      <c r="C251" s="158" t="s">
        <v>603</v>
      </c>
      <c r="D251" s="160" t="s">
        <v>304</v>
      </c>
      <c r="E251" s="160" t="s">
        <v>214</v>
      </c>
      <c r="F251" s="161">
        <v>26</v>
      </c>
      <c r="G251" s="160">
        <v>0.05</v>
      </c>
      <c r="H251" s="161">
        <f t="shared" si="8"/>
        <v>27.3</v>
      </c>
    </row>
    <row r="252" spans="2:8" ht="24.95" customHeight="1" x14ac:dyDescent="0.25">
      <c r="B252" s="158" t="s">
        <v>587</v>
      </c>
      <c r="C252" s="158" t="s">
        <v>588</v>
      </c>
      <c r="D252" s="160" t="s">
        <v>589</v>
      </c>
      <c r="E252" s="160" t="s">
        <v>214</v>
      </c>
      <c r="F252" s="161">
        <v>23</v>
      </c>
      <c r="G252" s="160">
        <v>0.05</v>
      </c>
      <c r="H252" s="161">
        <f t="shared" si="8"/>
        <v>24.2</v>
      </c>
    </row>
    <row r="253" spans="2:8" ht="24.95" customHeight="1" x14ac:dyDescent="0.25">
      <c r="B253" s="158" t="s">
        <v>570</v>
      </c>
      <c r="C253" s="158" t="s">
        <v>571</v>
      </c>
      <c r="D253" s="160" t="s">
        <v>419</v>
      </c>
      <c r="E253" s="160" t="s">
        <v>214</v>
      </c>
      <c r="F253" s="161">
        <v>18</v>
      </c>
      <c r="G253" s="160">
        <v>0.05</v>
      </c>
      <c r="H253" s="161">
        <f t="shared" si="8"/>
        <v>18.899999999999999</v>
      </c>
    </row>
    <row r="254" spans="2:8" ht="24.95" customHeight="1" x14ac:dyDescent="0.25">
      <c r="B254" s="158" t="s">
        <v>556</v>
      </c>
      <c r="C254" s="158" t="s">
        <v>557</v>
      </c>
      <c r="D254" s="160" t="s">
        <v>377</v>
      </c>
      <c r="E254" s="160" t="s">
        <v>214</v>
      </c>
      <c r="F254" s="161">
        <v>10</v>
      </c>
      <c r="G254" s="160">
        <v>0.05</v>
      </c>
      <c r="H254" s="161">
        <f t="shared" si="8"/>
        <v>10.5</v>
      </c>
    </row>
    <row r="255" spans="2:8" ht="24.95" customHeight="1" x14ac:dyDescent="0.25">
      <c r="B255" s="158" t="s">
        <v>598</v>
      </c>
      <c r="C255" s="158" t="s">
        <v>599</v>
      </c>
      <c r="D255" s="160" t="s">
        <v>483</v>
      </c>
      <c r="E255" s="160" t="s">
        <v>214</v>
      </c>
      <c r="F255" s="161">
        <v>31</v>
      </c>
      <c r="G255" s="160">
        <v>0.05</v>
      </c>
      <c r="H255" s="161">
        <f t="shared" si="8"/>
        <v>32.6</v>
      </c>
    </row>
    <row r="256" spans="2:8" ht="24.95" customHeight="1" x14ac:dyDescent="0.25">
      <c r="B256" s="158" t="s">
        <v>594</v>
      </c>
      <c r="C256" s="158" t="s">
        <v>595</v>
      </c>
      <c r="D256" s="160" t="s">
        <v>467</v>
      </c>
      <c r="E256" s="160" t="s">
        <v>214</v>
      </c>
      <c r="F256" s="161">
        <v>28</v>
      </c>
      <c r="G256" s="160">
        <v>0.05</v>
      </c>
      <c r="H256" s="161">
        <f t="shared" si="8"/>
        <v>29.4</v>
      </c>
    </row>
    <row r="257" spans="2:8" ht="24.95" customHeight="1" x14ac:dyDescent="0.25">
      <c r="B257" s="158" t="s">
        <v>596</v>
      </c>
      <c r="C257" s="158" t="s">
        <v>597</v>
      </c>
      <c r="D257" s="160" t="s">
        <v>467</v>
      </c>
      <c r="E257" s="160" t="s">
        <v>214</v>
      </c>
      <c r="F257" s="161">
        <v>29</v>
      </c>
      <c r="G257" s="160">
        <v>0.05</v>
      </c>
      <c r="H257" s="161">
        <f t="shared" ref="H257:H276" si="9">ROUNDUP((G257*F257),1)+F257</f>
        <v>30.5</v>
      </c>
    </row>
    <row r="258" spans="2:8" ht="24.95" customHeight="1" x14ac:dyDescent="0.25">
      <c r="B258" s="158" t="s">
        <v>530</v>
      </c>
      <c r="C258" s="158" t="s">
        <v>531</v>
      </c>
      <c r="D258" s="160" t="s">
        <v>228</v>
      </c>
      <c r="E258" s="160" t="s">
        <v>214</v>
      </c>
      <c r="F258" s="161">
        <v>4</v>
      </c>
      <c r="G258" s="160">
        <v>0.05</v>
      </c>
      <c r="H258" s="161">
        <f t="shared" si="9"/>
        <v>4.2</v>
      </c>
    </row>
    <row r="259" spans="2:8" ht="24.95" customHeight="1" x14ac:dyDescent="0.25">
      <c r="B259" s="158" t="s">
        <v>549</v>
      </c>
      <c r="C259" s="158" t="s">
        <v>550</v>
      </c>
      <c r="D259" s="160" t="s">
        <v>348</v>
      </c>
      <c r="E259" s="160" t="s">
        <v>214</v>
      </c>
      <c r="F259" s="161">
        <v>6</v>
      </c>
      <c r="G259" s="160">
        <v>0.05</v>
      </c>
      <c r="H259" s="161">
        <f t="shared" si="9"/>
        <v>6.3</v>
      </c>
    </row>
    <row r="260" spans="2:8" ht="24.95" customHeight="1" x14ac:dyDescent="0.25">
      <c r="B260" s="158" t="s">
        <v>590</v>
      </c>
      <c r="C260" s="158" t="s">
        <v>591</v>
      </c>
      <c r="D260" s="160" t="s">
        <v>800</v>
      </c>
      <c r="E260" s="160" t="s">
        <v>214</v>
      </c>
      <c r="F260" s="161">
        <v>25</v>
      </c>
      <c r="G260" s="160">
        <v>0.05</v>
      </c>
      <c r="H260" s="161">
        <f t="shared" si="9"/>
        <v>26.3</v>
      </c>
    </row>
    <row r="261" spans="2:8" ht="24.95" customHeight="1" x14ac:dyDescent="0.25">
      <c r="B261" s="158" t="s">
        <v>604</v>
      </c>
      <c r="C261" s="158" t="s">
        <v>605</v>
      </c>
      <c r="D261" s="160" t="s">
        <v>504</v>
      </c>
      <c r="E261" s="160" t="s">
        <v>214</v>
      </c>
      <c r="F261" s="161">
        <v>28</v>
      </c>
      <c r="G261" s="160">
        <v>0.05</v>
      </c>
      <c r="H261" s="161">
        <f t="shared" si="9"/>
        <v>29.4</v>
      </c>
    </row>
    <row r="262" spans="2:8" ht="24.95" customHeight="1" x14ac:dyDescent="0.25">
      <c r="B262" s="158" t="s">
        <v>576</v>
      </c>
      <c r="C262" s="158" t="s">
        <v>577</v>
      </c>
      <c r="D262" s="160" t="s">
        <v>210</v>
      </c>
      <c r="E262" s="160" t="s">
        <v>214</v>
      </c>
      <c r="F262" s="161">
        <v>19</v>
      </c>
      <c r="G262" s="160">
        <v>0.05</v>
      </c>
      <c r="H262" s="161">
        <f t="shared" si="9"/>
        <v>20</v>
      </c>
    </row>
    <row r="263" spans="2:8" ht="24.95" customHeight="1" x14ac:dyDescent="0.25">
      <c r="B263" s="158" t="s">
        <v>583</v>
      </c>
      <c r="C263" s="158" t="s">
        <v>584</v>
      </c>
      <c r="D263" s="160" t="s">
        <v>434</v>
      </c>
      <c r="E263" s="160" t="s">
        <v>214</v>
      </c>
      <c r="F263" s="161">
        <v>21</v>
      </c>
      <c r="G263" s="160">
        <v>0.05</v>
      </c>
      <c r="H263" s="161">
        <f t="shared" si="9"/>
        <v>22.1</v>
      </c>
    </row>
    <row r="264" spans="2:8" ht="24.95" customHeight="1" x14ac:dyDescent="0.25">
      <c r="B264" s="158" t="s">
        <v>568</v>
      </c>
      <c r="C264" s="158" t="s">
        <v>569</v>
      </c>
      <c r="D264" s="160" t="s">
        <v>257</v>
      </c>
      <c r="E264" s="160" t="s">
        <v>214</v>
      </c>
      <c r="F264" s="161">
        <v>14</v>
      </c>
      <c r="G264" s="160">
        <v>0.05</v>
      </c>
      <c r="H264" s="161">
        <f t="shared" si="9"/>
        <v>14.7</v>
      </c>
    </row>
    <row r="265" spans="2:8" ht="24.95" customHeight="1" x14ac:dyDescent="0.25">
      <c r="B265" s="158" t="s">
        <v>563</v>
      </c>
      <c r="C265" s="158" t="s">
        <v>564</v>
      </c>
      <c r="D265" s="160" t="s">
        <v>565</v>
      </c>
      <c r="E265" s="160" t="s">
        <v>214</v>
      </c>
      <c r="F265" s="161">
        <v>17</v>
      </c>
      <c r="G265" s="160">
        <v>0.05</v>
      </c>
      <c r="H265" s="161">
        <f t="shared" si="9"/>
        <v>17.899999999999999</v>
      </c>
    </row>
    <row r="266" spans="2:8" ht="24.95" customHeight="1" x14ac:dyDescent="0.25">
      <c r="B266" s="158" t="s">
        <v>606</v>
      </c>
      <c r="C266" s="158" t="s">
        <v>607</v>
      </c>
      <c r="D266" s="160" t="s">
        <v>515</v>
      </c>
      <c r="E266" s="160" t="s">
        <v>214</v>
      </c>
      <c r="F266" s="161">
        <v>39</v>
      </c>
      <c r="G266" s="160">
        <v>0.05</v>
      </c>
      <c r="H266" s="161">
        <f t="shared" si="9"/>
        <v>41</v>
      </c>
    </row>
    <row r="267" spans="2:8" ht="24.95" customHeight="1" x14ac:dyDescent="0.25">
      <c r="B267" s="158" t="s">
        <v>592</v>
      </c>
      <c r="C267" s="158" t="s">
        <v>593</v>
      </c>
      <c r="D267" s="160" t="s">
        <v>445</v>
      </c>
      <c r="E267" s="160" t="s">
        <v>214</v>
      </c>
      <c r="F267" s="161">
        <v>27</v>
      </c>
      <c r="G267" s="160">
        <v>0.05</v>
      </c>
      <c r="H267" s="161">
        <f t="shared" si="9"/>
        <v>28.4</v>
      </c>
    </row>
    <row r="268" spans="2:8" ht="24.95" customHeight="1" x14ac:dyDescent="0.25">
      <c r="B268" s="158" t="s">
        <v>600</v>
      </c>
      <c r="C268" s="158" t="s">
        <v>601</v>
      </c>
      <c r="D268" s="160" t="s">
        <v>304</v>
      </c>
      <c r="E268" s="160" t="s">
        <v>214</v>
      </c>
      <c r="F268" s="161">
        <v>28</v>
      </c>
      <c r="G268" s="160">
        <v>0.05</v>
      </c>
      <c r="H268" s="161">
        <f t="shared" si="9"/>
        <v>29.4</v>
      </c>
    </row>
    <row r="269" spans="2:8" ht="24.95" customHeight="1" x14ac:dyDescent="0.25">
      <c r="B269" s="158" t="s">
        <v>574</v>
      </c>
      <c r="C269" s="158" t="s">
        <v>575</v>
      </c>
      <c r="D269" s="160" t="s">
        <v>419</v>
      </c>
      <c r="E269" s="160" t="s">
        <v>214</v>
      </c>
      <c r="F269" s="161">
        <v>18</v>
      </c>
      <c r="G269" s="160">
        <v>0.05</v>
      </c>
      <c r="H269" s="161">
        <f t="shared" si="9"/>
        <v>18.899999999999999</v>
      </c>
    </row>
    <row r="270" spans="2:8" ht="24.95" customHeight="1" x14ac:dyDescent="0.25">
      <c r="B270" s="158" t="s">
        <v>554</v>
      </c>
      <c r="C270" s="158" t="s">
        <v>555</v>
      </c>
      <c r="D270" s="160" t="s">
        <v>377</v>
      </c>
      <c r="E270" s="160" t="s">
        <v>214</v>
      </c>
      <c r="F270" s="161">
        <v>9</v>
      </c>
      <c r="G270" s="160">
        <v>0.05</v>
      </c>
      <c r="H270" s="161">
        <f t="shared" si="9"/>
        <v>9.5</v>
      </c>
    </row>
    <row r="271" spans="2:8" ht="24.95" customHeight="1" x14ac:dyDescent="0.25">
      <c r="B271" s="158" t="s">
        <v>608</v>
      </c>
      <c r="C271" s="158" t="s">
        <v>609</v>
      </c>
      <c r="D271" s="160" t="s">
        <v>526</v>
      </c>
      <c r="E271" s="160" t="s">
        <v>214</v>
      </c>
      <c r="F271" s="161">
        <v>44</v>
      </c>
      <c r="G271" s="160">
        <v>0.05</v>
      </c>
      <c r="H271" s="161">
        <f t="shared" si="9"/>
        <v>46.2</v>
      </c>
    </row>
    <row r="272" spans="2:8" ht="24.95" customHeight="1" x14ac:dyDescent="0.25">
      <c r="B272" s="158" t="s">
        <v>532</v>
      </c>
      <c r="C272" s="158" t="s">
        <v>533</v>
      </c>
      <c r="D272" s="160" t="s">
        <v>534</v>
      </c>
      <c r="E272" s="160" t="s">
        <v>214</v>
      </c>
      <c r="F272" s="161">
        <v>7</v>
      </c>
      <c r="G272" s="160">
        <v>0.05</v>
      </c>
      <c r="H272" s="161">
        <f t="shared" si="9"/>
        <v>7.4</v>
      </c>
    </row>
    <row r="273" spans="2:8" ht="24.95" customHeight="1" x14ac:dyDescent="0.25">
      <c r="B273" s="158" t="s">
        <v>560</v>
      </c>
      <c r="C273" s="158" t="s">
        <v>561</v>
      </c>
      <c r="D273" s="160" t="s">
        <v>562</v>
      </c>
      <c r="E273" s="160" t="s">
        <v>214</v>
      </c>
      <c r="F273" s="161">
        <v>15</v>
      </c>
      <c r="G273" s="160">
        <v>0.05</v>
      </c>
      <c r="H273" s="161">
        <f t="shared" si="9"/>
        <v>15.8</v>
      </c>
    </row>
    <row r="274" spans="2:8" ht="24.95" customHeight="1" x14ac:dyDescent="0.25">
      <c r="B274" s="158" t="s">
        <v>572</v>
      </c>
      <c r="C274" s="158" t="s">
        <v>573</v>
      </c>
      <c r="D274" s="160" t="s">
        <v>419</v>
      </c>
      <c r="E274" s="160" t="s">
        <v>214</v>
      </c>
      <c r="F274" s="161">
        <v>18</v>
      </c>
      <c r="G274" s="160">
        <v>0.05</v>
      </c>
      <c r="H274" s="161">
        <f t="shared" si="9"/>
        <v>18.899999999999999</v>
      </c>
    </row>
    <row r="275" spans="2:8" ht="24.95" customHeight="1" x14ac:dyDescent="0.25">
      <c r="B275" s="158" t="s">
        <v>551</v>
      </c>
      <c r="C275" s="158" t="s">
        <v>552</v>
      </c>
      <c r="D275" s="160" t="s">
        <v>353</v>
      </c>
      <c r="E275" s="160" t="s">
        <v>214</v>
      </c>
      <c r="F275" s="161">
        <v>9</v>
      </c>
      <c r="G275" s="160">
        <v>0.05</v>
      </c>
      <c r="H275" s="161">
        <f t="shared" si="9"/>
        <v>9.5</v>
      </c>
    </row>
    <row r="276" spans="2:8" ht="24.95" customHeight="1" x14ac:dyDescent="0.25">
      <c r="B276" s="158" t="s">
        <v>553</v>
      </c>
      <c r="C276" s="158" t="s">
        <v>552</v>
      </c>
      <c r="D276" s="160" t="s">
        <v>353</v>
      </c>
      <c r="E276" s="160" t="s">
        <v>214</v>
      </c>
      <c r="F276" s="161">
        <v>9</v>
      </c>
      <c r="G276" s="160">
        <v>0.05</v>
      </c>
      <c r="H276" s="161">
        <f t="shared" si="9"/>
        <v>9.5</v>
      </c>
    </row>
    <row r="277" spans="2:8" ht="24.95" customHeight="1" x14ac:dyDescent="0.25">
      <c r="B277" s="158"/>
      <c r="C277" s="158"/>
      <c r="D277" s="160"/>
      <c r="E277" s="160"/>
      <c r="F277" s="161"/>
      <c r="G277" s="160"/>
      <c r="H277" s="161"/>
    </row>
    <row r="278" spans="2:8" ht="24.95" customHeight="1" x14ac:dyDescent="0.25">
      <c r="B278" s="158"/>
      <c r="C278" s="158"/>
      <c r="D278" s="160"/>
      <c r="E278" s="160"/>
      <c r="F278" s="161"/>
      <c r="G278" s="160"/>
      <c r="H278" s="161"/>
    </row>
    <row r="279" spans="2:8" ht="24.95" customHeight="1" x14ac:dyDescent="0.25">
      <c r="B279" s="158"/>
      <c r="C279" s="158"/>
      <c r="D279" s="160"/>
      <c r="E279" s="160"/>
      <c r="F279" s="161"/>
      <c r="G279" s="160"/>
      <c r="H279" s="161"/>
    </row>
    <row r="280" spans="2:8" ht="24.95" customHeight="1" x14ac:dyDescent="0.25">
      <c r="B280" s="158"/>
      <c r="C280" s="158"/>
      <c r="D280" s="160"/>
      <c r="E280" s="160"/>
      <c r="F280" s="161"/>
      <c r="G280" s="160"/>
      <c r="H280" s="161"/>
    </row>
    <row r="281" spans="2:8" ht="24.95" customHeight="1" x14ac:dyDescent="0.25">
      <c r="B281" s="158"/>
      <c r="C281" s="158"/>
      <c r="D281" s="160"/>
      <c r="E281" s="160"/>
      <c r="F281" s="161"/>
      <c r="G281" s="160"/>
      <c r="H281" s="161"/>
    </row>
    <row r="282" spans="2:8" ht="24.95" customHeight="1" x14ac:dyDescent="0.25">
      <c r="B282" s="158"/>
      <c r="C282" s="158"/>
      <c r="D282" s="160"/>
      <c r="E282" s="160"/>
      <c r="F282" s="161"/>
      <c r="G282" s="160"/>
      <c r="H282" s="161"/>
    </row>
    <row r="283" spans="2:8" ht="24.95" customHeight="1" x14ac:dyDescent="0.25">
      <c r="B283" s="158"/>
      <c r="C283" s="158"/>
      <c r="D283" s="160"/>
      <c r="E283" s="160"/>
      <c r="F283" s="161"/>
      <c r="G283" s="160"/>
      <c r="H283" s="161"/>
    </row>
    <row r="284" spans="2:8" ht="24.95" customHeight="1" x14ac:dyDescent="0.25">
      <c r="B284" s="158"/>
      <c r="C284" s="158"/>
      <c r="D284" s="160"/>
      <c r="E284" s="160"/>
      <c r="F284" s="161"/>
      <c r="G284" s="160"/>
      <c r="H284" s="161"/>
    </row>
    <row r="285" spans="2:8" ht="24.95" customHeight="1" x14ac:dyDescent="0.25">
      <c r="B285" s="158"/>
      <c r="C285" s="158"/>
      <c r="D285" s="160"/>
      <c r="E285" s="160"/>
      <c r="F285" s="161"/>
      <c r="G285" s="160"/>
      <c r="H285" s="161"/>
    </row>
    <row r="286" spans="2:8" ht="24.95" customHeight="1" x14ac:dyDescent="0.25">
      <c r="B286" s="158"/>
      <c r="C286" s="158"/>
      <c r="D286" s="160"/>
      <c r="E286" s="160"/>
      <c r="F286" s="161"/>
      <c r="G286" s="160"/>
      <c r="H286" s="161"/>
    </row>
    <row r="287" spans="2:8" ht="24.95" customHeight="1" x14ac:dyDescent="0.25">
      <c r="B287" s="158"/>
      <c r="C287" s="158"/>
      <c r="D287" s="160"/>
      <c r="E287" s="160"/>
      <c r="F287" s="161"/>
      <c r="G287" s="160"/>
      <c r="H287" s="161"/>
    </row>
    <row r="288" spans="2:8" ht="24.95" customHeight="1" x14ac:dyDescent="0.25">
      <c r="B288" s="158"/>
      <c r="C288" s="158"/>
      <c r="D288" s="160"/>
      <c r="E288" s="160"/>
      <c r="F288" s="161"/>
      <c r="G288" s="160"/>
      <c r="H288" s="161"/>
    </row>
    <row r="289" spans="2:8" ht="24.95" customHeight="1" x14ac:dyDescent="0.25">
      <c r="B289" s="158"/>
      <c r="C289" s="158"/>
      <c r="D289" s="160"/>
      <c r="E289" s="160"/>
      <c r="F289" s="161"/>
      <c r="G289" s="160"/>
      <c r="H289" s="161"/>
    </row>
    <row r="290" spans="2:8" ht="24.95" customHeight="1" x14ac:dyDescent="0.25">
      <c r="B290" s="158"/>
      <c r="C290" s="158"/>
      <c r="D290" s="160"/>
      <c r="E290" s="160"/>
      <c r="F290" s="161"/>
      <c r="G290" s="160"/>
      <c r="H290" s="161"/>
    </row>
    <row r="291" spans="2:8" ht="24.95" customHeight="1" x14ac:dyDescent="0.25">
      <c r="B291" s="158"/>
      <c r="C291" s="158"/>
      <c r="D291" s="160"/>
      <c r="E291" s="160"/>
      <c r="F291" s="161"/>
      <c r="G291" s="160"/>
      <c r="H291" s="161"/>
    </row>
    <row r="292" spans="2:8" ht="24.95" customHeight="1" x14ac:dyDescent="0.25">
      <c r="B292" s="158"/>
      <c r="C292" s="158"/>
      <c r="D292" s="160"/>
      <c r="E292" s="160"/>
      <c r="F292" s="161"/>
      <c r="G292" s="160"/>
      <c r="H292" s="161"/>
    </row>
    <row r="293" spans="2:8" ht="24.95" customHeight="1" x14ac:dyDescent="0.25">
      <c r="B293" s="158"/>
      <c r="C293" s="158"/>
      <c r="D293" s="160"/>
      <c r="E293" s="160"/>
      <c r="F293" s="161"/>
      <c r="G293" s="160"/>
      <c r="H293" s="161"/>
    </row>
    <row r="294" spans="2:8" ht="24.95" customHeight="1" x14ac:dyDescent="0.25">
      <c r="B294" s="158"/>
      <c r="C294" s="158"/>
      <c r="D294" s="160"/>
      <c r="E294" s="160"/>
      <c r="F294" s="161"/>
      <c r="G294" s="160"/>
      <c r="H294" s="161"/>
    </row>
    <row r="295" spans="2:8" ht="24.95" customHeight="1" x14ac:dyDescent="0.25">
      <c r="B295" s="158"/>
      <c r="C295" s="158"/>
      <c r="D295" s="160"/>
      <c r="E295" s="160"/>
      <c r="F295" s="161"/>
      <c r="G295" s="160"/>
      <c r="H295" s="161"/>
    </row>
    <row r="296" spans="2:8" ht="24.95" customHeight="1" x14ac:dyDescent="0.25">
      <c r="B296" s="158"/>
      <c r="C296" s="158"/>
      <c r="D296" s="160"/>
      <c r="E296" s="160"/>
      <c r="F296" s="161"/>
      <c r="G296" s="160"/>
      <c r="H296" s="161"/>
    </row>
    <row r="297" spans="2:8" ht="24.95" customHeight="1" x14ac:dyDescent="0.25">
      <c r="B297" s="158"/>
      <c r="C297" s="158"/>
      <c r="D297" s="160"/>
      <c r="E297" s="160"/>
      <c r="F297" s="161"/>
      <c r="G297" s="160"/>
      <c r="H297" s="161"/>
    </row>
    <row r="298" spans="2:8" ht="24.95" customHeight="1" x14ac:dyDescent="0.25">
      <c r="B298" s="158"/>
      <c r="C298" s="158"/>
      <c r="D298" s="160"/>
      <c r="E298" s="160"/>
      <c r="F298" s="161"/>
      <c r="G298" s="160"/>
      <c r="H298" s="161"/>
    </row>
    <row r="299" spans="2:8" ht="24.95" customHeight="1" x14ac:dyDescent="0.25">
      <c r="B299" s="158"/>
      <c r="C299" s="158"/>
      <c r="D299" s="160"/>
      <c r="E299" s="160"/>
      <c r="F299" s="161"/>
      <c r="G299" s="160"/>
      <c r="H299" s="161"/>
    </row>
    <row r="300" spans="2:8" ht="24.95" customHeight="1" x14ac:dyDescent="0.25">
      <c r="B300" s="158"/>
      <c r="C300" s="158"/>
      <c r="D300" s="160"/>
      <c r="E300" s="160"/>
      <c r="F300" s="161"/>
      <c r="G300" s="160"/>
      <c r="H300" s="161"/>
    </row>
    <row r="301" spans="2:8" ht="24.95" customHeight="1" x14ac:dyDescent="0.25">
      <c r="B301" s="158"/>
      <c r="C301" s="158"/>
      <c r="D301" s="160"/>
      <c r="E301" s="160"/>
      <c r="F301" s="161"/>
      <c r="G301" s="160"/>
      <c r="H301" s="161"/>
    </row>
    <row r="302" spans="2:8" ht="24.95" customHeight="1" x14ac:dyDescent="0.25">
      <c r="B302" s="158"/>
      <c r="C302" s="158"/>
      <c r="D302" s="160"/>
      <c r="E302" s="160"/>
      <c r="F302" s="161"/>
      <c r="G302" s="160"/>
      <c r="H302" s="161"/>
    </row>
    <row r="303" spans="2:8" ht="24.95" customHeight="1" x14ac:dyDescent="0.25">
      <c r="B303" s="158"/>
      <c r="C303" s="158"/>
      <c r="D303" s="160"/>
      <c r="E303" s="160"/>
      <c r="F303" s="161"/>
      <c r="G303" s="160"/>
      <c r="H303" s="161"/>
    </row>
    <row r="304" spans="2:8" ht="24.95" customHeight="1" x14ac:dyDescent="0.25">
      <c r="B304" s="158"/>
      <c r="C304" s="158"/>
      <c r="D304" s="160"/>
      <c r="E304" s="160"/>
      <c r="F304" s="161"/>
      <c r="G304" s="160"/>
      <c r="H304" s="161"/>
    </row>
    <row r="305" spans="2:8" ht="24.95" customHeight="1" x14ac:dyDescent="0.25">
      <c r="B305" s="158"/>
      <c r="C305" s="158"/>
      <c r="D305" s="160"/>
      <c r="E305" s="160"/>
      <c r="F305" s="161"/>
      <c r="G305" s="160"/>
      <c r="H305" s="161"/>
    </row>
    <row r="306" spans="2:8" ht="24.95" customHeight="1" x14ac:dyDescent="0.25">
      <c r="B306" s="158"/>
      <c r="C306" s="158"/>
      <c r="D306" s="160"/>
      <c r="E306" s="160"/>
      <c r="F306" s="161"/>
      <c r="G306" s="160"/>
      <c r="H306" s="161"/>
    </row>
    <row r="307" spans="2:8" ht="24.95" customHeight="1" x14ac:dyDescent="0.25">
      <c r="B307" s="158"/>
      <c r="C307" s="158"/>
      <c r="D307" s="160"/>
      <c r="E307" s="160"/>
      <c r="F307" s="161"/>
      <c r="G307" s="160"/>
      <c r="H307" s="161"/>
    </row>
    <row r="308" spans="2:8" ht="24.95" customHeight="1" x14ac:dyDescent="0.25">
      <c r="B308" s="158"/>
      <c r="C308" s="158"/>
      <c r="D308" s="160"/>
      <c r="E308" s="160"/>
      <c r="F308" s="161"/>
      <c r="G308" s="160"/>
      <c r="H308" s="161"/>
    </row>
    <row r="309" spans="2:8" ht="24.95" customHeight="1" x14ac:dyDescent="0.25">
      <c r="B309" s="158"/>
      <c r="C309" s="158"/>
      <c r="D309" s="160"/>
      <c r="E309" s="160"/>
      <c r="F309" s="161"/>
      <c r="G309" s="160"/>
      <c r="H309" s="161"/>
    </row>
    <row r="310" spans="2:8" ht="24.95" customHeight="1" x14ac:dyDescent="0.25">
      <c r="B310" s="158"/>
      <c r="C310" s="158"/>
      <c r="D310" s="160"/>
      <c r="E310" s="160"/>
      <c r="F310" s="161"/>
      <c r="G310" s="160"/>
      <c r="H310" s="161"/>
    </row>
    <row r="311" spans="2:8" ht="24.95" customHeight="1" x14ac:dyDescent="0.25">
      <c r="B311" s="158"/>
      <c r="C311" s="158"/>
      <c r="D311" s="160"/>
      <c r="E311" s="160"/>
      <c r="F311" s="161"/>
      <c r="G311" s="160"/>
      <c r="H311" s="161"/>
    </row>
    <row r="312" spans="2:8" ht="24.95" customHeight="1" x14ac:dyDescent="0.25">
      <c r="B312" s="158"/>
      <c r="C312" s="158"/>
      <c r="D312" s="160"/>
      <c r="E312" s="160"/>
      <c r="F312" s="161"/>
      <c r="G312" s="160"/>
      <c r="H312" s="161"/>
    </row>
    <row r="313" spans="2:8" ht="24.95" customHeight="1" x14ac:dyDescent="0.25">
      <c r="B313" s="158"/>
      <c r="C313" s="158"/>
      <c r="D313" s="160"/>
      <c r="E313" s="160"/>
      <c r="F313" s="161"/>
      <c r="G313" s="160"/>
      <c r="H313" s="161"/>
    </row>
    <row r="314" spans="2:8" ht="24.95" customHeight="1" x14ac:dyDescent="0.25">
      <c r="B314" s="158"/>
      <c r="C314" s="158"/>
      <c r="D314" s="160"/>
      <c r="E314" s="160"/>
      <c r="F314" s="161"/>
      <c r="G314" s="160"/>
      <c r="H314" s="161"/>
    </row>
    <row r="315" spans="2:8" ht="24.95" customHeight="1" x14ac:dyDescent="0.25">
      <c r="B315" s="158"/>
      <c r="C315" s="158"/>
      <c r="D315" s="160"/>
      <c r="E315" s="160"/>
      <c r="F315" s="161"/>
      <c r="G315" s="160"/>
      <c r="H315" s="161"/>
    </row>
    <row r="316" spans="2:8" ht="24.95" customHeight="1" x14ac:dyDescent="0.25">
      <c r="B316" s="158"/>
      <c r="C316" s="158"/>
      <c r="D316" s="160"/>
      <c r="E316" s="160"/>
      <c r="F316" s="161"/>
      <c r="G316" s="160"/>
      <c r="H316" s="161"/>
    </row>
    <row r="317" spans="2:8" ht="24.95" customHeight="1" x14ac:dyDescent="0.25">
      <c r="B317" s="158"/>
      <c r="C317" s="158"/>
      <c r="D317" s="160"/>
      <c r="E317" s="160"/>
      <c r="F317" s="161"/>
      <c r="G317" s="160"/>
      <c r="H317" s="161"/>
    </row>
    <row r="318" spans="2:8" ht="24.95" customHeight="1" x14ac:dyDescent="0.25">
      <c r="B318" s="158"/>
      <c r="C318" s="158"/>
      <c r="D318" s="160"/>
      <c r="E318" s="160"/>
      <c r="F318" s="161"/>
      <c r="G318" s="160"/>
      <c r="H318" s="161"/>
    </row>
    <row r="319" spans="2:8" ht="24.95" customHeight="1" x14ac:dyDescent="0.25">
      <c r="B319" s="158"/>
      <c r="C319" s="158"/>
      <c r="D319" s="160"/>
      <c r="E319" s="160"/>
      <c r="F319" s="161"/>
      <c r="G319" s="160"/>
      <c r="H319" s="161"/>
    </row>
    <row r="320" spans="2:8" ht="24.95" customHeight="1" x14ac:dyDescent="0.25">
      <c r="B320" s="158"/>
      <c r="C320" s="158"/>
      <c r="D320" s="160"/>
      <c r="E320" s="160"/>
      <c r="F320" s="161"/>
      <c r="G320" s="160"/>
      <c r="H320" s="161"/>
    </row>
    <row r="321" spans="2:8" ht="24.95" customHeight="1" x14ac:dyDescent="0.25">
      <c r="B321" s="158"/>
      <c r="C321" s="158"/>
      <c r="D321" s="160"/>
      <c r="E321" s="160"/>
      <c r="F321" s="161"/>
      <c r="G321" s="160"/>
      <c r="H321" s="161"/>
    </row>
    <row r="322" spans="2:8" ht="24.95" customHeight="1" x14ac:dyDescent="0.25">
      <c r="B322" s="158"/>
      <c r="C322" s="158"/>
      <c r="D322" s="160"/>
      <c r="E322" s="160"/>
      <c r="F322" s="161"/>
      <c r="G322" s="160"/>
      <c r="H322" s="161"/>
    </row>
    <row r="323" spans="2:8" ht="24.95" customHeight="1" x14ac:dyDescent="0.25">
      <c r="B323" s="158"/>
      <c r="C323" s="158"/>
      <c r="D323" s="160"/>
      <c r="E323" s="160"/>
      <c r="F323" s="161"/>
      <c r="G323" s="160"/>
      <c r="H323" s="161"/>
    </row>
    <row r="324" spans="2:8" ht="24.95" customHeight="1" x14ac:dyDescent="0.25">
      <c r="B324" s="158"/>
      <c r="C324" s="158"/>
      <c r="D324" s="160"/>
      <c r="E324" s="160"/>
      <c r="F324" s="161"/>
      <c r="G324" s="160"/>
      <c r="H324" s="161"/>
    </row>
    <row r="325" spans="2:8" ht="24.95" customHeight="1" x14ac:dyDescent="0.25">
      <c r="B325" s="158"/>
      <c r="C325" s="158"/>
      <c r="D325" s="160"/>
      <c r="E325" s="160"/>
      <c r="F325" s="161"/>
      <c r="G325" s="160"/>
      <c r="H325" s="161"/>
    </row>
    <row r="326" spans="2:8" ht="24.95" customHeight="1" x14ac:dyDescent="0.25">
      <c r="B326" s="158"/>
      <c r="C326" s="158"/>
      <c r="D326" s="160"/>
      <c r="E326" s="160"/>
      <c r="F326" s="161"/>
      <c r="G326" s="160"/>
      <c r="H326" s="161"/>
    </row>
    <row r="327" spans="2:8" ht="24.95" customHeight="1" x14ac:dyDescent="0.25">
      <c r="B327" s="158"/>
      <c r="C327" s="158"/>
      <c r="D327" s="160"/>
      <c r="E327" s="160"/>
      <c r="F327" s="161"/>
      <c r="G327" s="160"/>
      <c r="H327" s="161"/>
    </row>
    <row r="328" spans="2:8" ht="24.95" customHeight="1" x14ac:dyDescent="0.25">
      <c r="B328" s="158"/>
      <c r="C328" s="158"/>
      <c r="D328" s="160"/>
      <c r="E328" s="160"/>
      <c r="F328" s="161"/>
      <c r="G328" s="160"/>
      <c r="H328" s="161"/>
    </row>
    <row r="329" spans="2:8" ht="24.95" customHeight="1" x14ac:dyDescent="0.25">
      <c r="B329" s="158"/>
      <c r="C329" s="158"/>
      <c r="D329" s="160"/>
      <c r="E329" s="160"/>
      <c r="F329" s="161"/>
      <c r="G329" s="160"/>
      <c r="H329" s="161"/>
    </row>
    <row r="330" spans="2:8" ht="24.95" customHeight="1" x14ac:dyDescent="0.25">
      <c r="B330" s="158"/>
      <c r="C330" s="158"/>
      <c r="D330" s="160"/>
      <c r="E330" s="160"/>
      <c r="F330" s="161"/>
      <c r="G330" s="160"/>
      <c r="H330" s="161"/>
    </row>
    <row r="331" spans="2:8" ht="24.95" customHeight="1" x14ac:dyDescent="0.25">
      <c r="B331" s="158"/>
      <c r="C331" s="158"/>
      <c r="D331" s="160"/>
      <c r="E331" s="160"/>
      <c r="F331" s="161"/>
      <c r="G331" s="160"/>
      <c r="H331" s="161"/>
    </row>
    <row r="332" spans="2:8" ht="24.95" customHeight="1" x14ac:dyDescent="0.25">
      <c r="B332" s="158"/>
      <c r="C332" s="158"/>
      <c r="D332" s="160"/>
      <c r="E332" s="160"/>
      <c r="F332" s="161"/>
      <c r="G332" s="160"/>
      <c r="H332" s="161"/>
    </row>
    <row r="333" spans="2:8" ht="24.95" customHeight="1" x14ac:dyDescent="0.25">
      <c r="B333" s="158"/>
      <c r="C333" s="158"/>
      <c r="D333" s="160"/>
      <c r="E333" s="160"/>
      <c r="F333" s="161"/>
      <c r="G333" s="160"/>
      <c r="H333" s="161"/>
    </row>
    <row r="334" spans="2:8" ht="24.95" customHeight="1" x14ac:dyDescent="0.25">
      <c r="B334" s="158"/>
      <c r="C334" s="158"/>
      <c r="D334" s="160"/>
      <c r="E334" s="160"/>
      <c r="F334" s="161"/>
      <c r="G334" s="160"/>
      <c r="H334" s="161"/>
    </row>
    <row r="335" spans="2:8" ht="24.95" customHeight="1" x14ac:dyDescent="0.25">
      <c r="B335" s="158"/>
      <c r="C335" s="158"/>
      <c r="D335" s="160"/>
      <c r="E335" s="160"/>
      <c r="F335" s="161"/>
      <c r="G335" s="160"/>
      <c r="H335" s="161"/>
    </row>
    <row r="336" spans="2:8" ht="24.95" customHeight="1" x14ac:dyDescent="0.25">
      <c r="B336" s="158"/>
      <c r="C336" s="158"/>
      <c r="D336" s="160"/>
      <c r="E336" s="160"/>
      <c r="F336" s="161"/>
      <c r="G336" s="160"/>
      <c r="H336" s="161"/>
    </row>
    <row r="337" spans="2:8" ht="24.95" customHeight="1" x14ac:dyDescent="0.25">
      <c r="B337" s="158"/>
      <c r="C337" s="158"/>
      <c r="D337" s="160"/>
      <c r="E337" s="160"/>
      <c r="F337" s="161"/>
      <c r="G337" s="160"/>
      <c r="H337" s="161"/>
    </row>
    <row r="338" spans="2:8" ht="24.95" customHeight="1" x14ac:dyDescent="0.25">
      <c r="B338" s="158"/>
      <c r="C338" s="158"/>
      <c r="D338" s="160"/>
      <c r="E338" s="160"/>
      <c r="F338" s="161"/>
      <c r="G338" s="160"/>
      <c r="H338" s="161"/>
    </row>
    <row r="339" spans="2:8" ht="24.95" customHeight="1" x14ac:dyDescent="0.25">
      <c r="B339" s="158"/>
      <c r="C339" s="158"/>
      <c r="D339" s="160"/>
      <c r="E339" s="160"/>
      <c r="F339" s="161"/>
      <c r="G339" s="160"/>
      <c r="H339" s="161"/>
    </row>
    <row r="340" spans="2:8" ht="24.95" customHeight="1" x14ac:dyDescent="0.25">
      <c r="B340" s="158"/>
      <c r="C340" s="158"/>
      <c r="D340" s="160"/>
      <c r="E340" s="160"/>
      <c r="F340" s="161"/>
      <c r="G340" s="160"/>
      <c r="H340" s="161"/>
    </row>
    <row r="341" spans="2:8" ht="24.95" customHeight="1" x14ac:dyDescent="0.25">
      <c r="B341" s="158"/>
      <c r="C341" s="158"/>
      <c r="D341" s="160"/>
      <c r="E341" s="160"/>
      <c r="F341" s="161"/>
      <c r="G341" s="160"/>
      <c r="H341" s="161"/>
    </row>
    <row r="342" spans="2:8" ht="24.95" customHeight="1" x14ac:dyDescent="0.25">
      <c r="B342" s="158"/>
      <c r="C342" s="158"/>
      <c r="D342" s="160"/>
      <c r="E342" s="160"/>
      <c r="F342" s="161"/>
      <c r="G342" s="160"/>
      <c r="H342" s="161"/>
    </row>
    <row r="343" spans="2:8" ht="24.95" customHeight="1" x14ac:dyDescent="0.25">
      <c r="B343" s="158"/>
      <c r="C343" s="158"/>
      <c r="D343" s="160"/>
      <c r="E343" s="160"/>
      <c r="F343" s="161"/>
      <c r="G343" s="160"/>
      <c r="H343" s="161"/>
    </row>
    <row r="344" spans="2:8" ht="24.95" customHeight="1" x14ac:dyDescent="0.25">
      <c r="B344" s="158"/>
      <c r="C344" s="158"/>
      <c r="D344" s="160"/>
      <c r="E344" s="160"/>
      <c r="F344" s="161"/>
      <c r="G344" s="160"/>
      <c r="H344" s="161"/>
    </row>
    <row r="345" spans="2:8" ht="24.95" customHeight="1" x14ac:dyDescent="0.25">
      <c r="B345" s="158"/>
      <c r="C345" s="158"/>
      <c r="D345" s="160"/>
      <c r="E345" s="160"/>
      <c r="F345" s="161"/>
      <c r="G345" s="160"/>
      <c r="H345" s="161"/>
    </row>
    <row r="346" spans="2:8" ht="24.95" customHeight="1" x14ac:dyDescent="0.25">
      <c r="B346" s="158"/>
      <c r="C346" s="158"/>
      <c r="D346" s="160"/>
      <c r="E346" s="160"/>
      <c r="F346" s="161"/>
      <c r="G346" s="160"/>
      <c r="H346" s="161"/>
    </row>
    <row r="347" spans="2:8" ht="24.95" customHeight="1" x14ac:dyDescent="0.25">
      <c r="B347" s="158"/>
      <c r="C347" s="158"/>
      <c r="D347" s="160"/>
      <c r="E347" s="160"/>
      <c r="F347" s="161"/>
      <c r="G347" s="160"/>
      <c r="H347" s="161"/>
    </row>
    <row r="348" spans="2:8" ht="24.95" customHeight="1" x14ac:dyDescent="0.25">
      <c r="B348" s="158"/>
      <c r="C348" s="158"/>
      <c r="D348" s="160"/>
      <c r="E348" s="160"/>
      <c r="F348" s="161"/>
      <c r="G348" s="160"/>
      <c r="H348" s="161"/>
    </row>
    <row r="349" spans="2:8" ht="24.95" customHeight="1" x14ac:dyDescent="0.25">
      <c r="B349" s="158"/>
      <c r="C349" s="158"/>
      <c r="D349" s="160"/>
      <c r="E349" s="160"/>
      <c r="F349" s="161"/>
      <c r="G349" s="160"/>
      <c r="H349" s="161"/>
    </row>
    <row r="350" spans="2:8" ht="24.95" customHeight="1" x14ac:dyDescent="0.25">
      <c r="B350" s="158"/>
      <c r="C350" s="158"/>
      <c r="D350" s="160"/>
      <c r="E350" s="160"/>
      <c r="F350" s="161"/>
      <c r="G350" s="160"/>
      <c r="H350" s="161"/>
    </row>
    <row r="351" spans="2:8" ht="24.95" customHeight="1" x14ac:dyDescent="0.25">
      <c r="B351" s="158"/>
      <c r="C351" s="158"/>
      <c r="D351" s="160"/>
      <c r="E351" s="160"/>
      <c r="F351" s="161"/>
      <c r="G351" s="160"/>
      <c r="H351" s="161"/>
    </row>
    <row r="352" spans="2:8" ht="24.95" customHeight="1" x14ac:dyDescent="0.25">
      <c r="B352" s="158"/>
      <c r="C352" s="158"/>
      <c r="D352" s="160"/>
      <c r="E352" s="160"/>
      <c r="F352" s="161"/>
      <c r="G352" s="160"/>
      <c r="H352" s="161"/>
    </row>
    <row r="353" spans="2:8" ht="24.95" customHeight="1" x14ac:dyDescent="0.25">
      <c r="B353" s="158"/>
      <c r="C353" s="158"/>
      <c r="D353" s="160"/>
      <c r="E353" s="160"/>
      <c r="F353" s="161"/>
      <c r="G353" s="160"/>
      <c r="H353" s="161"/>
    </row>
    <row r="354" spans="2:8" ht="24.95" customHeight="1" x14ac:dyDescent="0.25">
      <c r="B354" s="158"/>
      <c r="C354" s="158"/>
      <c r="D354" s="160"/>
      <c r="E354" s="160"/>
      <c r="F354" s="161"/>
      <c r="G354" s="160"/>
      <c r="H354" s="161"/>
    </row>
    <row r="355" spans="2:8" ht="24.95" customHeight="1" x14ac:dyDescent="0.25">
      <c r="B355" s="158"/>
      <c r="C355" s="158"/>
      <c r="D355" s="160"/>
      <c r="E355" s="160"/>
      <c r="F355" s="161"/>
      <c r="G355" s="160"/>
      <c r="H355" s="161"/>
    </row>
    <row r="356" spans="2:8" ht="24.95" customHeight="1" x14ac:dyDescent="0.25">
      <c r="B356" s="158"/>
      <c r="C356" s="158"/>
      <c r="D356" s="160"/>
      <c r="E356" s="160"/>
      <c r="F356" s="161"/>
      <c r="G356" s="160"/>
      <c r="H356" s="161"/>
    </row>
    <row r="357" spans="2:8" ht="24.95" customHeight="1" x14ac:dyDescent="0.25">
      <c r="B357" s="158"/>
      <c r="C357" s="158"/>
      <c r="D357" s="160"/>
      <c r="E357" s="160"/>
      <c r="F357" s="161"/>
      <c r="G357" s="160"/>
      <c r="H357" s="161"/>
    </row>
    <row r="358" spans="2:8" ht="24.95" customHeight="1" x14ac:dyDescent="0.25">
      <c r="B358" s="158"/>
      <c r="C358" s="158"/>
      <c r="D358" s="160"/>
      <c r="E358" s="160"/>
      <c r="F358" s="161"/>
      <c r="G358" s="160"/>
      <c r="H358" s="161"/>
    </row>
    <row r="359" spans="2:8" ht="24.95" customHeight="1" x14ac:dyDescent="0.25">
      <c r="B359" s="158"/>
      <c r="C359" s="158"/>
      <c r="D359" s="160"/>
      <c r="E359" s="160"/>
      <c r="F359" s="161"/>
      <c r="G359" s="160"/>
      <c r="H359" s="161"/>
    </row>
    <row r="360" spans="2:8" ht="24.95" customHeight="1" x14ac:dyDescent="0.25">
      <c r="B360" s="158"/>
      <c r="C360" s="158"/>
      <c r="D360" s="160"/>
      <c r="E360" s="160"/>
      <c r="F360" s="161"/>
      <c r="G360" s="160"/>
      <c r="H360" s="161"/>
    </row>
    <row r="361" spans="2:8" ht="24.95" customHeight="1" x14ac:dyDescent="0.25">
      <c r="B361" s="158"/>
      <c r="C361" s="158"/>
      <c r="D361" s="160"/>
      <c r="E361" s="160"/>
      <c r="F361" s="161"/>
      <c r="G361" s="160"/>
      <c r="H361" s="161"/>
    </row>
    <row r="362" spans="2:8" ht="24.95" customHeight="1" x14ac:dyDescent="0.25">
      <c r="B362" s="158"/>
      <c r="C362" s="158"/>
      <c r="D362" s="160"/>
      <c r="E362" s="160"/>
      <c r="F362" s="161"/>
      <c r="G362" s="160"/>
      <c r="H362" s="161"/>
    </row>
    <row r="363" spans="2:8" ht="24.95" customHeight="1" x14ac:dyDescent="0.25">
      <c r="B363" s="158"/>
      <c r="C363" s="158"/>
      <c r="D363" s="160"/>
      <c r="E363" s="160"/>
      <c r="F363" s="161"/>
      <c r="G363" s="160"/>
      <c r="H363" s="161"/>
    </row>
    <row r="364" spans="2:8" ht="24.95" customHeight="1" x14ac:dyDescent="0.25">
      <c r="B364" s="158"/>
      <c r="C364" s="158"/>
      <c r="D364" s="160"/>
      <c r="E364" s="160"/>
      <c r="F364" s="161"/>
      <c r="G364" s="160"/>
      <c r="H364" s="161"/>
    </row>
    <row r="365" spans="2:8" ht="24.95" customHeight="1" x14ac:dyDescent="0.25">
      <c r="B365" s="158"/>
      <c r="C365" s="158"/>
      <c r="D365" s="160"/>
      <c r="E365" s="160"/>
      <c r="F365" s="161"/>
      <c r="G365" s="160"/>
      <c r="H365" s="161"/>
    </row>
    <row r="366" spans="2:8" ht="24.95" customHeight="1" x14ac:dyDescent="0.25">
      <c r="B366" s="158"/>
      <c r="C366" s="158"/>
      <c r="D366" s="160"/>
      <c r="E366" s="160"/>
      <c r="F366" s="161"/>
      <c r="G366" s="160"/>
      <c r="H366" s="161"/>
    </row>
    <row r="367" spans="2:8" ht="24.95" customHeight="1" x14ac:dyDescent="0.25">
      <c r="B367" s="158"/>
      <c r="C367" s="158"/>
      <c r="D367" s="160"/>
      <c r="E367" s="160"/>
      <c r="F367" s="161"/>
      <c r="G367" s="160"/>
      <c r="H367" s="161"/>
    </row>
    <row r="368" spans="2:8" ht="24.95" customHeight="1" x14ac:dyDescent="0.25">
      <c r="B368" s="158"/>
      <c r="C368" s="158"/>
      <c r="D368" s="160"/>
      <c r="E368" s="160"/>
      <c r="F368" s="161"/>
      <c r="G368" s="160"/>
      <c r="H368" s="161"/>
    </row>
    <row r="369" spans="2:8" ht="24.95" customHeight="1" x14ac:dyDescent="0.25">
      <c r="B369" s="158"/>
      <c r="C369" s="158"/>
      <c r="D369" s="160"/>
      <c r="E369" s="160"/>
      <c r="F369" s="161"/>
      <c r="G369" s="160"/>
      <c r="H369" s="161"/>
    </row>
    <row r="370" spans="2:8" ht="24.95" customHeight="1" x14ac:dyDescent="0.25">
      <c r="B370" s="158"/>
      <c r="C370" s="158"/>
      <c r="D370" s="160"/>
      <c r="E370" s="160"/>
      <c r="F370" s="161"/>
      <c r="G370" s="160"/>
      <c r="H370" s="161"/>
    </row>
    <row r="371" spans="2:8" ht="24.95" customHeight="1" x14ac:dyDescent="0.25">
      <c r="B371" s="158"/>
      <c r="C371" s="158"/>
      <c r="D371" s="160"/>
      <c r="E371" s="160"/>
      <c r="F371" s="161"/>
      <c r="G371" s="160"/>
      <c r="H371" s="161"/>
    </row>
    <row r="372" spans="2:8" ht="24.95" customHeight="1" x14ac:dyDescent="0.25">
      <c r="B372" s="158"/>
      <c r="C372" s="158"/>
      <c r="D372" s="160"/>
      <c r="E372" s="160"/>
      <c r="F372" s="161"/>
      <c r="G372" s="160"/>
      <c r="H372" s="161"/>
    </row>
    <row r="373" spans="2:8" ht="24.95" customHeight="1" x14ac:dyDescent="0.25">
      <c r="B373" s="158"/>
      <c r="C373" s="158"/>
      <c r="D373" s="160"/>
      <c r="E373" s="160"/>
      <c r="F373" s="161"/>
      <c r="G373" s="160"/>
      <c r="H373" s="161"/>
    </row>
    <row r="374" spans="2:8" ht="24.95" customHeight="1" x14ac:dyDescent="0.25">
      <c r="B374" s="158"/>
      <c r="C374" s="158"/>
      <c r="D374" s="160"/>
      <c r="E374" s="160"/>
      <c r="F374" s="161"/>
      <c r="G374" s="160"/>
      <c r="H374" s="161"/>
    </row>
    <row r="375" spans="2:8" ht="24.95" customHeight="1" x14ac:dyDescent="0.25">
      <c r="B375" s="158"/>
      <c r="C375" s="158"/>
      <c r="D375" s="160"/>
      <c r="E375" s="160"/>
      <c r="F375" s="161"/>
      <c r="G375" s="160"/>
      <c r="H375" s="161"/>
    </row>
    <row r="376" spans="2:8" ht="24.95" customHeight="1" x14ac:dyDescent="0.25">
      <c r="B376" s="158"/>
      <c r="C376" s="158"/>
      <c r="D376" s="160"/>
      <c r="E376" s="160"/>
      <c r="F376" s="161"/>
      <c r="G376" s="160"/>
      <c r="H376" s="161"/>
    </row>
    <row r="377" spans="2:8" ht="24.95" customHeight="1" x14ac:dyDescent="0.25">
      <c r="B377" s="158"/>
      <c r="C377" s="158"/>
      <c r="D377" s="160"/>
      <c r="E377" s="160"/>
      <c r="F377" s="161"/>
      <c r="G377" s="160"/>
      <c r="H377" s="161"/>
    </row>
    <row r="378" spans="2:8" ht="24.95" customHeight="1" x14ac:dyDescent="0.25">
      <c r="B378" s="158"/>
      <c r="C378" s="158"/>
      <c r="D378" s="160"/>
      <c r="E378" s="160"/>
      <c r="F378" s="161"/>
      <c r="G378" s="160"/>
      <c r="H378" s="161"/>
    </row>
    <row r="379" spans="2:8" ht="24.95" customHeight="1" x14ac:dyDescent="0.25">
      <c r="B379" s="158"/>
      <c r="C379" s="158"/>
      <c r="D379" s="160"/>
      <c r="E379" s="160"/>
      <c r="F379" s="161"/>
      <c r="G379" s="160"/>
      <c r="H379" s="161"/>
    </row>
    <row r="380" spans="2:8" ht="24.95" customHeight="1" x14ac:dyDescent="0.25">
      <c r="B380" s="158"/>
      <c r="C380" s="158"/>
      <c r="D380" s="160"/>
      <c r="E380" s="160"/>
      <c r="F380" s="161"/>
      <c r="G380" s="160"/>
      <c r="H380" s="161"/>
    </row>
    <row r="381" spans="2:8" ht="24.95" customHeight="1" x14ac:dyDescent="0.25">
      <c r="B381" s="158"/>
      <c r="C381" s="158"/>
      <c r="D381" s="160"/>
      <c r="E381" s="160"/>
      <c r="F381" s="161"/>
      <c r="G381" s="160"/>
      <c r="H381" s="161"/>
    </row>
    <row r="382" spans="2:8" ht="24.95" customHeight="1" x14ac:dyDescent="0.25">
      <c r="B382" s="158"/>
      <c r="C382" s="158"/>
      <c r="D382" s="160"/>
      <c r="E382" s="160"/>
      <c r="F382" s="161"/>
      <c r="G382" s="160"/>
      <c r="H382" s="161"/>
    </row>
    <row r="383" spans="2:8" ht="24.95" customHeight="1" x14ac:dyDescent="0.25">
      <c r="B383" s="158"/>
      <c r="C383" s="158"/>
      <c r="D383" s="160"/>
      <c r="E383" s="160"/>
      <c r="F383" s="161"/>
      <c r="G383" s="160"/>
      <c r="H383" s="161"/>
    </row>
    <row r="384" spans="2:8" ht="24.95" customHeight="1" x14ac:dyDescent="0.25">
      <c r="B384" s="158"/>
      <c r="C384" s="158"/>
      <c r="D384" s="160"/>
      <c r="E384" s="160"/>
      <c r="F384" s="161"/>
      <c r="G384" s="160"/>
      <c r="H384" s="161"/>
    </row>
    <row r="385" spans="2:8" ht="24.95" customHeight="1" x14ac:dyDescent="0.25">
      <c r="B385" s="158"/>
      <c r="C385" s="158"/>
      <c r="D385" s="160"/>
      <c r="E385" s="160"/>
      <c r="F385" s="161"/>
      <c r="G385" s="160"/>
      <c r="H385" s="161"/>
    </row>
    <row r="386" spans="2:8" ht="24.95" customHeight="1" x14ac:dyDescent="0.25">
      <c r="B386" s="158"/>
      <c r="C386" s="158"/>
      <c r="D386" s="160"/>
      <c r="E386" s="160"/>
      <c r="F386" s="161"/>
      <c r="G386" s="160"/>
      <c r="H386" s="161"/>
    </row>
    <row r="387" spans="2:8" ht="24.95" customHeight="1" x14ac:dyDescent="0.25">
      <c r="B387" s="158"/>
      <c r="C387" s="158"/>
      <c r="D387" s="160"/>
      <c r="E387" s="160"/>
      <c r="F387" s="161"/>
      <c r="G387" s="160"/>
      <c r="H387" s="161"/>
    </row>
    <row r="388" spans="2:8" ht="24.95" customHeight="1" x14ac:dyDescent="0.25">
      <c r="B388" s="158"/>
      <c r="C388" s="158"/>
      <c r="D388" s="160"/>
      <c r="E388" s="160"/>
      <c r="F388" s="161"/>
      <c r="G388" s="160"/>
      <c r="H388" s="161"/>
    </row>
    <row r="389" spans="2:8" ht="24.95" customHeight="1" x14ac:dyDescent="0.25">
      <c r="B389" s="158"/>
      <c r="C389" s="158"/>
      <c r="D389" s="160"/>
      <c r="E389" s="160"/>
      <c r="F389" s="161"/>
      <c r="G389" s="160"/>
      <c r="H389" s="161"/>
    </row>
    <row r="390" spans="2:8" ht="24.95" customHeight="1" x14ac:dyDescent="0.25">
      <c r="B390" s="158"/>
      <c r="C390" s="158"/>
      <c r="D390" s="160"/>
      <c r="E390" s="160"/>
      <c r="F390" s="161"/>
      <c r="G390" s="160"/>
      <c r="H390" s="161"/>
    </row>
    <row r="391" spans="2:8" ht="24.95" customHeight="1" x14ac:dyDescent="0.25">
      <c r="B391" s="158"/>
      <c r="C391" s="158"/>
      <c r="D391" s="160"/>
      <c r="E391" s="160"/>
      <c r="F391" s="161"/>
      <c r="G391" s="160"/>
      <c r="H391" s="161"/>
    </row>
    <row r="392" spans="2:8" ht="24.95" customHeight="1" x14ac:dyDescent="0.25">
      <c r="B392" s="158"/>
      <c r="C392" s="158"/>
      <c r="D392" s="160"/>
      <c r="E392" s="160"/>
      <c r="F392" s="161"/>
      <c r="G392" s="160"/>
      <c r="H392" s="161"/>
    </row>
    <row r="393" spans="2:8" ht="24.95" customHeight="1" x14ac:dyDescent="0.25">
      <c r="B393" s="158"/>
      <c r="C393" s="158"/>
      <c r="D393" s="160"/>
      <c r="E393" s="160"/>
      <c r="F393" s="161"/>
      <c r="G393" s="160"/>
      <c r="H393" s="161"/>
    </row>
    <row r="394" spans="2:8" ht="24.95" customHeight="1" x14ac:dyDescent="0.25">
      <c r="B394" s="158"/>
      <c r="C394" s="158"/>
      <c r="D394" s="160"/>
      <c r="E394" s="160"/>
      <c r="F394" s="161"/>
      <c r="G394" s="160"/>
      <c r="H394" s="161"/>
    </row>
    <row r="395" spans="2:8" ht="24.95" customHeight="1" x14ac:dyDescent="0.25">
      <c r="B395" s="158"/>
      <c r="C395" s="158"/>
      <c r="D395" s="160"/>
      <c r="E395" s="160"/>
      <c r="F395" s="161"/>
      <c r="G395" s="160"/>
      <c r="H395" s="161"/>
    </row>
    <row r="396" spans="2:8" ht="24.95" customHeight="1" x14ac:dyDescent="0.25">
      <c r="B396" s="158"/>
      <c r="C396" s="158"/>
      <c r="D396" s="160"/>
      <c r="E396" s="160"/>
      <c r="F396" s="161"/>
      <c r="G396" s="160"/>
      <c r="H396" s="161"/>
    </row>
    <row r="397" spans="2:8" ht="24.95" customHeight="1" x14ac:dyDescent="0.25">
      <c r="B397" s="158"/>
      <c r="C397" s="158"/>
      <c r="D397" s="160"/>
      <c r="E397" s="160"/>
      <c r="F397" s="161"/>
      <c r="G397" s="160"/>
      <c r="H397" s="161"/>
    </row>
    <row r="398" spans="2:8" ht="24.95" customHeight="1" x14ac:dyDescent="0.25">
      <c r="B398" s="158"/>
      <c r="C398" s="158"/>
      <c r="D398" s="160"/>
      <c r="E398" s="160"/>
      <c r="F398" s="161"/>
      <c r="G398" s="160"/>
      <c r="H398" s="161"/>
    </row>
    <row r="399" spans="2:8" ht="24.95" customHeight="1" x14ac:dyDescent="0.25">
      <c r="B399" s="158"/>
      <c r="C399" s="158"/>
      <c r="D399" s="160"/>
      <c r="E399" s="160"/>
      <c r="F399" s="161"/>
      <c r="G399" s="160"/>
      <c r="H399" s="161"/>
    </row>
    <row r="400" spans="2:8" ht="24.95" customHeight="1" x14ac:dyDescent="0.25">
      <c r="B400" s="158"/>
      <c r="C400" s="158"/>
      <c r="D400" s="160"/>
      <c r="E400" s="160"/>
      <c r="F400" s="161"/>
      <c r="G400" s="160"/>
      <c r="H400" s="161"/>
    </row>
    <row r="401" spans="2:8" ht="24.95" customHeight="1" x14ac:dyDescent="0.25">
      <c r="B401" s="158"/>
      <c r="C401" s="158"/>
      <c r="D401" s="160"/>
      <c r="E401" s="160"/>
      <c r="F401" s="161"/>
      <c r="G401" s="160"/>
      <c r="H401" s="161"/>
    </row>
    <row r="402" spans="2:8" ht="24.95" customHeight="1" x14ac:dyDescent="0.25">
      <c r="B402" s="158"/>
      <c r="C402" s="158"/>
      <c r="D402" s="160"/>
      <c r="E402" s="160"/>
      <c r="F402" s="161"/>
      <c r="G402" s="160"/>
      <c r="H402" s="161"/>
    </row>
    <row r="403" spans="2:8" ht="24.95" customHeight="1" x14ac:dyDescent="0.25">
      <c r="B403" s="158"/>
      <c r="C403" s="158"/>
      <c r="D403" s="160"/>
      <c r="E403" s="160"/>
      <c r="F403" s="161"/>
      <c r="G403" s="160"/>
      <c r="H403" s="161"/>
    </row>
    <row r="404" spans="2:8" ht="24.95" customHeight="1" x14ac:dyDescent="0.25">
      <c r="B404" s="158"/>
      <c r="C404" s="158"/>
      <c r="D404" s="160"/>
      <c r="E404" s="160"/>
      <c r="F404" s="161"/>
      <c r="G404" s="160"/>
      <c r="H404" s="161"/>
    </row>
    <row r="405" spans="2:8" ht="24.95" customHeight="1" x14ac:dyDescent="0.25">
      <c r="B405" s="158"/>
      <c r="C405" s="158"/>
      <c r="D405" s="160"/>
      <c r="E405" s="160"/>
      <c r="F405" s="161"/>
      <c r="G405" s="160"/>
      <c r="H405" s="161"/>
    </row>
    <row r="406" spans="2:8" ht="24.95" customHeight="1" x14ac:dyDescent="0.25">
      <c r="B406" s="158"/>
      <c r="C406" s="158"/>
      <c r="D406" s="160"/>
      <c r="E406" s="160"/>
      <c r="F406" s="161"/>
      <c r="G406" s="160"/>
      <c r="H406" s="161"/>
    </row>
    <row r="407" spans="2:8" ht="24.95" customHeight="1" x14ac:dyDescent="0.25">
      <c r="B407" s="158"/>
      <c r="C407" s="158"/>
      <c r="D407" s="160"/>
      <c r="E407" s="160"/>
      <c r="F407" s="161"/>
      <c r="G407" s="160"/>
      <c r="H407" s="161"/>
    </row>
    <row r="408" spans="2:8" ht="24.95" customHeight="1" x14ac:dyDescent="0.25">
      <c r="B408" s="158"/>
      <c r="C408" s="158"/>
      <c r="D408" s="160"/>
      <c r="E408" s="160"/>
      <c r="F408" s="161"/>
      <c r="G408" s="160"/>
      <c r="H408" s="161"/>
    </row>
    <row r="409" spans="2:8" ht="24.95" customHeight="1" x14ac:dyDescent="0.25">
      <c r="B409" s="158"/>
      <c r="C409" s="158"/>
      <c r="D409" s="160"/>
      <c r="E409" s="160"/>
      <c r="F409" s="161"/>
      <c r="G409" s="160"/>
      <c r="H409" s="161"/>
    </row>
    <row r="410" spans="2:8" ht="24.95" customHeight="1" x14ac:dyDescent="0.25">
      <c r="B410" s="158"/>
      <c r="C410" s="158"/>
      <c r="D410" s="160"/>
      <c r="E410" s="160"/>
      <c r="F410" s="161"/>
      <c r="G410" s="160"/>
      <c r="H410" s="161"/>
    </row>
    <row r="411" spans="2:8" ht="24.95" customHeight="1" x14ac:dyDescent="0.25">
      <c r="B411" s="158"/>
      <c r="C411" s="158"/>
      <c r="D411" s="160"/>
      <c r="E411" s="160"/>
      <c r="F411" s="161"/>
      <c r="G411" s="160"/>
      <c r="H411" s="161"/>
    </row>
    <row r="412" spans="2:8" ht="24.95" customHeight="1" x14ac:dyDescent="0.25">
      <c r="B412" s="158"/>
      <c r="C412" s="158"/>
      <c r="D412" s="160"/>
      <c r="E412" s="160"/>
      <c r="F412" s="161"/>
      <c r="G412" s="160"/>
      <c r="H412" s="161"/>
    </row>
    <row r="413" spans="2:8" ht="24.95" customHeight="1" x14ac:dyDescent="0.25">
      <c r="B413" s="158"/>
      <c r="C413" s="158"/>
      <c r="D413" s="160"/>
      <c r="E413" s="160"/>
      <c r="F413" s="161"/>
      <c r="G413" s="160"/>
      <c r="H413" s="161"/>
    </row>
    <row r="414" spans="2:8" ht="24.95" customHeight="1" x14ac:dyDescent="0.25">
      <c r="B414" s="158"/>
      <c r="C414" s="158"/>
      <c r="D414" s="160"/>
      <c r="E414" s="160"/>
      <c r="F414" s="161"/>
      <c r="G414" s="160"/>
      <c r="H414" s="161"/>
    </row>
    <row r="415" spans="2:8" ht="24.95" customHeight="1" x14ac:dyDescent="0.25">
      <c r="B415" s="158"/>
      <c r="C415" s="158"/>
      <c r="D415" s="160"/>
      <c r="E415" s="160"/>
      <c r="F415" s="161"/>
      <c r="G415" s="160"/>
      <c r="H415" s="161"/>
    </row>
    <row r="416" spans="2:8" ht="24.95" customHeight="1" x14ac:dyDescent="0.25">
      <c r="B416" s="158"/>
      <c r="C416" s="158"/>
      <c r="D416" s="160"/>
      <c r="E416" s="160"/>
      <c r="F416" s="161"/>
      <c r="G416" s="160"/>
      <c r="H416" s="161"/>
    </row>
    <row r="417" spans="2:8" ht="24.95" customHeight="1" x14ac:dyDescent="0.25">
      <c r="B417" s="158"/>
      <c r="C417" s="158"/>
      <c r="D417" s="160"/>
      <c r="E417" s="160"/>
      <c r="F417" s="161"/>
      <c r="G417" s="160"/>
      <c r="H417" s="161"/>
    </row>
    <row r="418" spans="2:8" ht="24.95" customHeight="1" x14ac:dyDescent="0.25">
      <c r="B418" s="158"/>
      <c r="C418" s="158"/>
      <c r="D418" s="160"/>
      <c r="E418" s="160"/>
      <c r="F418" s="161"/>
      <c r="G418" s="160"/>
      <c r="H418" s="161"/>
    </row>
    <row r="419" spans="2:8" ht="24.95" customHeight="1" x14ac:dyDescent="0.25">
      <c r="B419" s="158"/>
      <c r="C419" s="158"/>
      <c r="D419" s="160"/>
      <c r="E419" s="160"/>
      <c r="F419" s="161"/>
      <c r="G419" s="160"/>
      <c r="H419" s="161"/>
    </row>
    <row r="420" spans="2:8" ht="24.95" customHeight="1" x14ac:dyDescent="0.25">
      <c r="B420" s="158"/>
      <c r="C420" s="158"/>
      <c r="D420" s="160"/>
      <c r="E420" s="160"/>
      <c r="F420" s="161"/>
      <c r="G420" s="160"/>
      <c r="H420" s="161"/>
    </row>
    <row r="421" spans="2:8" ht="24.95" customHeight="1" x14ac:dyDescent="0.25">
      <c r="B421" s="158"/>
      <c r="C421" s="158"/>
      <c r="D421" s="160"/>
      <c r="E421" s="160"/>
      <c r="F421" s="161"/>
      <c r="G421" s="160"/>
      <c r="H421" s="161"/>
    </row>
    <row r="422" spans="2:8" ht="24.95" customHeight="1" x14ac:dyDescent="0.25">
      <c r="B422" s="158"/>
      <c r="C422" s="158"/>
      <c r="D422" s="160"/>
      <c r="E422" s="160"/>
      <c r="F422" s="161"/>
      <c r="G422" s="160"/>
      <c r="H422" s="161"/>
    </row>
    <row r="423" spans="2:8" ht="24.95" customHeight="1" x14ac:dyDescent="0.25">
      <c r="B423" s="158"/>
      <c r="C423" s="158"/>
      <c r="D423" s="160"/>
      <c r="E423" s="160"/>
      <c r="F423" s="161"/>
      <c r="G423" s="160"/>
      <c r="H423" s="161"/>
    </row>
    <row r="424" spans="2:8" ht="24.95" customHeight="1" x14ac:dyDescent="0.25">
      <c r="B424" s="158"/>
      <c r="C424" s="158"/>
      <c r="D424" s="160"/>
      <c r="E424" s="160"/>
      <c r="F424" s="161"/>
      <c r="G424" s="160"/>
      <c r="H424" s="161"/>
    </row>
    <row r="425" spans="2:8" ht="24.95" customHeight="1" x14ac:dyDescent="0.25">
      <c r="B425" s="158"/>
      <c r="C425" s="158"/>
      <c r="D425" s="160"/>
      <c r="E425" s="160"/>
      <c r="F425" s="161"/>
      <c r="G425" s="160"/>
      <c r="H425" s="161"/>
    </row>
    <row r="426" spans="2:8" ht="24.95" customHeight="1" x14ac:dyDescent="0.25">
      <c r="B426" s="158"/>
      <c r="C426" s="158"/>
      <c r="D426" s="160"/>
      <c r="E426" s="160"/>
      <c r="F426" s="161"/>
      <c r="G426" s="160"/>
      <c r="H426" s="161"/>
    </row>
    <row r="427" spans="2:8" ht="24.95" customHeight="1" x14ac:dyDescent="0.25">
      <c r="B427" s="158"/>
      <c r="C427" s="158"/>
      <c r="D427" s="160"/>
      <c r="E427" s="160"/>
      <c r="F427" s="161"/>
      <c r="G427" s="160"/>
      <c r="H427" s="161"/>
    </row>
    <row r="428" spans="2:8" ht="24.95" customHeight="1" x14ac:dyDescent="0.25">
      <c r="B428" s="158"/>
      <c r="C428" s="158"/>
      <c r="D428" s="160"/>
      <c r="E428" s="160"/>
      <c r="F428" s="161"/>
      <c r="G428" s="160"/>
      <c r="H428" s="161"/>
    </row>
    <row r="429" spans="2:8" ht="24.95" customHeight="1" x14ac:dyDescent="0.25">
      <c r="B429" s="158"/>
      <c r="C429" s="158"/>
      <c r="D429" s="160"/>
      <c r="E429" s="160"/>
      <c r="F429" s="161"/>
      <c r="G429" s="160"/>
      <c r="H429" s="161"/>
    </row>
    <row r="430" spans="2:8" ht="24.95" customHeight="1" x14ac:dyDescent="0.25">
      <c r="B430" s="158"/>
      <c r="C430" s="158"/>
      <c r="D430" s="160"/>
      <c r="E430" s="160"/>
      <c r="F430" s="161"/>
      <c r="G430" s="160"/>
      <c r="H430" s="161"/>
    </row>
    <row r="431" spans="2:8" ht="24.95" customHeight="1" x14ac:dyDescent="0.25">
      <c r="B431" s="158"/>
      <c r="C431" s="158"/>
      <c r="D431" s="160"/>
      <c r="E431" s="160"/>
      <c r="F431" s="161"/>
      <c r="G431" s="160"/>
      <c r="H431" s="161"/>
    </row>
    <row r="432" spans="2:8" ht="24.95" customHeight="1" x14ac:dyDescent="0.25">
      <c r="B432" s="158"/>
      <c r="C432" s="158"/>
      <c r="D432" s="160"/>
      <c r="E432" s="160"/>
      <c r="F432" s="161"/>
      <c r="G432" s="160"/>
      <c r="H432" s="161"/>
    </row>
    <row r="433" spans="2:8" ht="24.95" customHeight="1" x14ac:dyDescent="0.25">
      <c r="B433" s="158"/>
      <c r="C433" s="158"/>
      <c r="D433" s="160"/>
      <c r="E433" s="160"/>
      <c r="F433" s="161"/>
      <c r="G433" s="160"/>
      <c r="H433" s="161"/>
    </row>
    <row r="434" spans="2:8" ht="24.95" customHeight="1" x14ac:dyDescent="0.25">
      <c r="B434" s="158"/>
      <c r="C434" s="158"/>
      <c r="D434" s="160"/>
      <c r="E434" s="160"/>
      <c r="F434" s="161"/>
      <c r="G434" s="160"/>
      <c r="H434" s="161"/>
    </row>
    <row r="435" spans="2:8" ht="24.95" customHeight="1" x14ac:dyDescent="0.25">
      <c r="B435" s="158"/>
      <c r="C435" s="158"/>
      <c r="D435" s="160"/>
      <c r="E435" s="160"/>
      <c r="F435" s="161"/>
      <c r="G435" s="160"/>
      <c r="H435" s="161"/>
    </row>
    <row r="436" spans="2:8" ht="24.95" customHeight="1" x14ac:dyDescent="0.25">
      <c r="B436" s="158"/>
      <c r="C436" s="158"/>
      <c r="D436" s="160"/>
      <c r="E436" s="160"/>
      <c r="F436" s="161"/>
      <c r="G436" s="160"/>
      <c r="H436" s="161"/>
    </row>
    <row r="437" spans="2:8" ht="24.95" customHeight="1" x14ac:dyDescent="0.25">
      <c r="B437" s="158"/>
      <c r="C437" s="158"/>
      <c r="D437" s="160"/>
      <c r="E437" s="160"/>
      <c r="F437" s="161"/>
      <c r="G437" s="160"/>
      <c r="H437" s="161"/>
    </row>
    <row r="438" spans="2:8" ht="24.95" customHeight="1" x14ac:dyDescent="0.25">
      <c r="B438" s="158"/>
      <c r="C438" s="158"/>
      <c r="D438" s="160"/>
      <c r="E438" s="160"/>
      <c r="F438" s="161"/>
      <c r="G438" s="160"/>
      <c r="H438" s="161"/>
    </row>
    <row r="439" spans="2:8" ht="24.95" customHeight="1" x14ac:dyDescent="0.25">
      <c r="B439" s="158"/>
      <c r="C439" s="158"/>
      <c r="D439" s="160"/>
      <c r="E439" s="160"/>
      <c r="F439" s="161"/>
      <c r="G439" s="160"/>
      <c r="H439" s="161"/>
    </row>
    <row r="440" spans="2:8" ht="24.95" customHeight="1" x14ac:dyDescent="0.25">
      <c r="B440" s="158"/>
      <c r="C440" s="158"/>
      <c r="D440" s="160"/>
      <c r="E440" s="160"/>
      <c r="F440" s="161"/>
      <c r="G440" s="160"/>
      <c r="H440" s="161"/>
    </row>
    <row r="441" spans="2:8" ht="24.95" customHeight="1" x14ac:dyDescent="0.25">
      <c r="B441" s="158"/>
      <c r="C441" s="158"/>
      <c r="D441" s="160"/>
      <c r="E441" s="160"/>
      <c r="F441" s="161"/>
      <c r="G441" s="160"/>
      <c r="H441" s="161"/>
    </row>
    <row r="442" spans="2:8" ht="24.95" customHeight="1" x14ac:dyDescent="0.25">
      <c r="B442" s="158"/>
      <c r="C442" s="158"/>
      <c r="D442" s="160"/>
      <c r="E442" s="160"/>
      <c r="F442" s="161"/>
      <c r="G442" s="160"/>
      <c r="H442" s="161"/>
    </row>
    <row r="443" spans="2:8" ht="24.95" customHeight="1" x14ac:dyDescent="0.25">
      <c r="B443" s="158"/>
      <c r="C443" s="158"/>
      <c r="D443" s="160"/>
      <c r="E443" s="160"/>
      <c r="F443" s="161"/>
      <c r="G443" s="160"/>
      <c r="H443" s="161"/>
    </row>
    <row r="444" spans="2:8" ht="24.95" customHeight="1" x14ac:dyDescent="0.25">
      <c r="B444" s="158"/>
      <c r="C444" s="158"/>
      <c r="D444" s="160"/>
      <c r="E444" s="160"/>
      <c r="F444" s="161"/>
      <c r="G444" s="160"/>
      <c r="H444" s="161"/>
    </row>
    <row r="445" spans="2:8" ht="24.95" customHeight="1" x14ac:dyDescent="0.25">
      <c r="B445" s="158"/>
      <c r="C445" s="158"/>
      <c r="D445" s="160"/>
      <c r="E445" s="160"/>
      <c r="F445" s="161"/>
      <c r="G445" s="160"/>
      <c r="H445" s="161"/>
    </row>
    <row r="446" spans="2:8" ht="24.95" customHeight="1" x14ac:dyDescent="0.25">
      <c r="B446" s="158"/>
      <c r="C446" s="158"/>
      <c r="D446" s="160"/>
      <c r="E446" s="160"/>
      <c r="F446" s="161"/>
      <c r="G446" s="160"/>
      <c r="H446" s="161"/>
    </row>
    <row r="447" spans="2:8" ht="24.95" customHeight="1" x14ac:dyDescent="0.25">
      <c r="B447" s="158"/>
      <c r="C447" s="158"/>
      <c r="D447" s="160"/>
      <c r="E447" s="160"/>
      <c r="F447" s="161"/>
      <c r="G447" s="160"/>
      <c r="H447" s="161"/>
    </row>
    <row r="448" spans="2:8" ht="24.95" customHeight="1" x14ac:dyDescent="0.25">
      <c r="B448" s="158"/>
      <c r="C448" s="158"/>
      <c r="D448" s="160"/>
      <c r="E448" s="160"/>
      <c r="F448" s="161"/>
      <c r="G448" s="160"/>
      <c r="H448" s="161"/>
    </row>
    <row r="449" spans="2:8" ht="24.95" customHeight="1" x14ac:dyDescent="0.25">
      <c r="B449" s="158"/>
      <c r="C449" s="158"/>
      <c r="D449" s="160"/>
      <c r="E449" s="160"/>
      <c r="F449" s="161"/>
      <c r="G449" s="160"/>
      <c r="H449" s="161"/>
    </row>
    <row r="450" spans="2:8" ht="24.95" customHeight="1" x14ac:dyDescent="0.25">
      <c r="B450" s="158"/>
      <c r="C450" s="158"/>
      <c r="D450" s="160"/>
      <c r="E450" s="160"/>
      <c r="F450" s="161"/>
      <c r="G450" s="160"/>
      <c r="H450" s="161"/>
    </row>
    <row r="451" spans="2:8" ht="24.95" customHeight="1" x14ac:dyDescent="0.25">
      <c r="B451" s="158"/>
      <c r="C451" s="158"/>
      <c r="D451" s="160"/>
      <c r="E451" s="160"/>
      <c r="F451" s="161"/>
      <c r="G451" s="160"/>
      <c r="H451" s="161"/>
    </row>
    <row r="452" spans="2:8" ht="24.95" customHeight="1" x14ac:dyDescent="0.25">
      <c r="B452" s="158"/>
      <c r="C452" s="158"/>
      <c r="D452" s="160"/>
      <c r="E452" s="160"/>
      <c r="F452" s="161"/>
      <c r="G452" s="160"/>
      <c r="H452" s="161"/>
    </row>
    <row r="453" spans="2:8" ht="24.95" customHeight="1" x14ac:dyDescent="0.25">
      <c r="B453" s="158"/>
      <c r="C453" s="158"/>
      <c r="D453" s="160"/>
      <c r="E453" s="160"/>
      <c r="F453" s="161"/>
      <c r="G453" s="160"/>
      <c r="H453" s="161"/>
    </row>
    <row r="454" spans="2:8" ht="24.95" customHeight="1" x14ac:dyDescent="0.25">
      <c r="B454" s="158"/>
      <c r="C454" s="158"/>
      <c r="D454" s="160"/>
      <c r="E454" s="160"/>
      <c r="F454" s="161"/>
      <c r="G454" s="160"/>
      <c r="H454" s="161"/>
    </row>
    <row r="455" spans="2:8" ht="24.95" customHeight="1" x14ac:dyDescent="0.25">
      <c r="B455" s="158"/>
      <c r="C455" s="158"/>
      <c r="D455" s="160"/>
      <c r="E455" s="160"/>
      <c r="F455" s="161"/>
      <c r="G455" s="160"/>
      <c r="H455" s="161"/>
    </row>
    <row r="456" spans="2:8" ht="24.95" customHeight="1" x14ac:dyDescent="0.25">
      <c r="B456" s="158"/>
      <c r="C456" s="158"/>
      <c r="D456" s="160"/>
      <c r="E456" s="160"/>
      <c r="F456" s="161"/>
      <c r="G456" s="160"/>
      <c r="H456" s="161"/>
    </row>
    <row r="457" spans="2:8" ht="24.95" customHeight="1" x14ac:dyDescent="0.25">
      <c r="B457" s="158"/>
      <c r="C457" s="158"/>
      <c r="D457" s="160"/>
      <c r="E457" s="160"/>
      <c r="F457" s="161"/>
      <c r="G457" s="160"/>
      <c r="H457" s="161"/>
    </row>
    <row r="458" spans="2:8" ht="24.95" customHeight="1" x14ac:dyDescent="0.25">
      <c r="B458" s="158"/>
      <c r="C458" s="158"/>
      <c r="D458" s="160"/>
      <c r="E458" s="160"/>
      <c r="F458" s="161"/>
      <c r="G458" s="160"/>
      <c r="H458" s="161"/>
    </row>
    <row r="459" spans="2:8" ht="24.95" customHeight="1" x14ac:dyDescent="0.25">
      <c r="B459" s="158"/>
      <c r="C459" s="158"/>
      <c r="D459" s="160"/>
      <c r="E459" s="160"/>
      <c r="F459" s="161"/>
      <c r="G459" s="160"/>
      <c r="H459" s="161"/>
    </row>
    <row r="460" spans="2:8" ht="24.95" customHeight="1" x14ac:dyDescent="0.25">
      <c r="B460" s="158"/>
      <c r="C460" s="158"/>
      <c r="D460" s="160"/>
      <c r="E460" s="160"/>
      <c r="F460" s="161"/>
      <c r="G460" s="160"/>
      <c r="H460" s="161"/>
    </row>
    <row r="461" spans="2:8" ht="24.95" customHeight="1" x14ac:dyDescent="0.25">
      <c r="B461" s="158"/>
      <c r="C461" s="158"/>
      <c r="D461" s="160"/>
      <c r="E461" s="160"/>
      <c r="F461" s="161"/>
      <c r="G461" s="160"/>
      <c r="H461" s="161"/>
    </row>
    <row r="462" spans="2:8" ht="24.95" customHeight="1" x14ac:dyDescent="0.25">
      <c r="B462" s="158"/>
      <c r="C462" s="158"/>
      <c r="D462" s="160"/>
      <c r="E462" s="160"/>
      <c r="F462" s="161"/>
      <c r="G462" s="160"/>
      <c r="H462" s="161"/>
    </row>
    <row r="463" spans="2:8" ht="24.95" customHeight="1" x14ac:dyDescent="0.25">
      <c r="B463" s="158"/>
      <c r="C463" s="158"/>
      <c r="D463" s="160"/>
      <c r="E463" s="160"/>
      <c r="F463" s="161"/>
      <c r="G463" s="160"/>
      <c r="H463" s="161"/>
    </row>
    <row r="464" spans="2:8" ht="24.95" customHeight="1" x14ac:dyDescent="0.25">
      <c r="B464" s="158"/>
      <c r="C464" s="158"/>
      <c r="D464" s="160"/>
      <c r="E464" s="160"/>
      <c r="F464" s="161"/>
      <c r="G464" s="160"/>
      <c r="H464" s="161"/>
    </row>
    <row r="465" spans="2:8" ht="24.95" customHeight="1" x14ac:dyDescent="0.25">
      <c r="B465" s="158"/>
      <c r="C465" s="158"/>
      <c r="D465" s="160"/>
      <c r="E465" s="160"/>
      <c r="F465" s="161"/>
      <c r="G465" s="160"/>
      <c r="H465" s="161"/>
    </row>
    <row r="466" spans="2:8" ht="24.95" customHeight="1" x14ac:dyDescent="0.25">
      <c r="B466" s="158"/>
      <c r="C466" s="158"/>
      <c r="D466" s="160"/>
      <c r="E466" s="160"/>
      <c r="F466" s="161"/>
      <c r="G466" s="160"/>
      <c r="H466" s="161"/>
    </row>
    <row r="467" spans="2:8" ht="24.95" customHeight="1" x14ac:dyDescent="0.25">
      <c r="B467" s="158"/>
      <c r="C467" s="158"/>
      <c r="D467" s="160"/>
      <c r="E467" s="160"/>
      <c r="F467" s="161"/>
      <c r="G467" s="160"/>
      <c r="H467" s="161"/>
    </row>
    <row r="468" spans="2:8" ht="24.95" customHeight="1" x14ac:dyDescent="0.25">
      <c r="B468" s="158"/>
      <c r="C468" s="158"/>
      <c r="D468" s="160"/>
      <c r="E468" s="160"/>
      <c r="F468" s="161"/>
      <c r="G468" s="160"/>
      <c r="H468" s="161"/>
    </row>
    <row r="469" spans="2:8" ht="24.95" customHeight="1" x14ac:dyDescent="0.25">
      <c r="B469" s="158"/>
      <c r="C469" s="158"/>
      <c r="D469" s="160"/>
      <c r="E469" s="160"/>
      <c r="F469" s="161"/>
      <c r="G469" s="160"/>
      <c r="H469" s="161"/>
    </row>
    <row r="470" spans="2:8" ht="24.95" customHeight="1" x14ac:dyDescent="0.25">
      <c r="B470" s="158"/>
      <c r="C470" s="158"/>
      <c r="D470" s="160"/>
      <c r="E470" s="160"/>
      <c r="F470" s="161"/>
      <c r="G470" s="160"/>
      <c r="H470" s="161"/>
    </row>
    <row r="471" spans="2:8" ht="24.95" customHeight="1" x14ac:dyDescent="0.25">
      <c r="B471" s="158"/>
      <c r="C471" s="158"/>
      <c r="D471" s="160"/>
      <c r="E471" s="160"/>
      <c r="F471" s="161"/>
      <c r="G471" s="160"/>
      <c r="H471" s="161"/>
    </row>
    <row r="472" spans="2:8" ht="24.95" customHeight="1" x14ac:dyDescent="0.25">
      <c r="B472" s="158"/>
      <c r="C472" s="158"/>
      <c r="D472" s="160"/>
      <c r="E472" s="160"/>
      <c r="F472" s="161"/>
      <c r="G472" s="160"/>
      <c r="H472" s="161"/>
    </row>
    <row r="473" spans="2:8" ht="24.95" customHeight="1" x14ac:dyDescent="0.25">
      <c r="B473" s="158"/>
      <c r="C473" s="158"/>
      <c r="D473" s="160"/>
      <c r="E473" s="160"/>
      <c r="F473" s="161"/>
      <c r="G473" s="160"/>
      <c r="H473" s="161"/>
    </row>
    <row r="474" spans="2:8" ht="24.95" customHeight="1" x14ac:dyDescent="0.25">
      <c r="B474" s="158"/>
      <c r="C474" s="158"/>
      <c r="D474" s="160"/>
      <c r="E474" s="160"/>
      <c r="F474" s="161"/>
      <c r="G474" s="160"/>
      <c r="H474" s="161"/>
    </row>
    <row r="475" spans="2:8" ht="24.95" customHeight="1" x14ac:dyDescent="0.25">
      <c r="B475" s="158"/>
      <c r="C475" s="158"/>
      <c r="D475" s="160"/>
      <c r="E475" s="160"/>
      <c r="F475" s="161"/>
      <c r="G475" s="160"/>
      <c r="H475" s="161"/>
    </row>
    <row r="476" spans="2:8" ht="24.95" customHeight="1" x14ac:dyDescent="0.25">
      <c r="B476" s="158"/>
      <c r="C476" s="158"/>
      <c r="D476" s="160"/>
      <c r="E476" s="160"/>
      <c r="F476" s="161"/>
      <c r="G476" s="160"/>
      <c r="H476" s="161"/>
    </row>
    <row r="477" spans="2:8" ht="24.95" customHeight="1" x14ac:dyDescent="0.25">
      <c r="B477" s="158"/>
      <c r="C477" s="158"/>
      <c r="D477" s="160"/>
      <c r="E477" s="160"/>
      <c r="F477" s="161"/>
      <c r="G477" s="160"/>
      <c r="H477" s="161"/>
    </row>
    <row r="478" spans="2:8" ht="24.95" customHeight="1" x14ac:dyDescent="0.25">
      <c r="B478" s="158"/>
      <c r="C478" s="158"/>
      <c r="D478" s="160"/>
      <c r="E478" s="160"/>
      <c r="F478" s="161"/>
      <c r="G478" s="160"/>
      <c r="H478" s="161"/>
    </row>
    <row r="479" spans="2:8" ht="24.95" customHeight="1" x14ac:dyDescent="0.25">
      <c r="B479" s="158"/>
      <c r="C479" s="158"/>
      <c r="D479" s="160"/>
      <c r="E479" s="160"/>
      <c r="F479" s="161"/>
      <c r="G479" s="160"/>
      <c r="H479" s="161"/>
    </row>
    <row r="480" spans="2:8" ht="24.95" customHeight="1" x14ac:dyDescent="0.25">
      <c r="B480" s="158"/>
      <c r="C480" s="158"/>
      <c r="D480" s="160"/>
      <c r="E480" s="160"/>
      <c r="F480" s="161"/>
      <c r="G480" s="160"/>
      <c r="H480" s="161"/>
    </row>
    <row r="481" spans="2:8" ht="24.95" customHeight="1" x14ac:dyDescent="0.25">
      <c r="B481" s="158"/>
      <c r="C481" s="158"/>
      <c r="D481" s="160"/>
      <c r="E481" s="160"/>
      <c r="F481" s="161"/>
      <c r="G481" s="160"/>
      <c r="H481" s="161"/>
    </row>
    <row r="482" spans="2:8" ht="24.95" customHeight="1" x14ac:dyDescent="0.25">
      <c r="B482" s="158"/>
      <c r="C482" s="158"/>
      <c r="D482" s="160"/>
      <c r="E482" s="160"/>
      <c r="F482" s="161"/>
      <c r="G482" s="160"/>
      <c r="H482" s="161"/>
    </row>
    <row r="483" spans="2:8" ht="24.95" customHeight="1" x14ac:dyDescent="0.25">
      <c r="B483" s="158"/>
      <c r="C483" s="158"/>
      <c r="D483" s="160"/>
      <c r="E483" s="160"/>
      <c r="F483" s="161"/>
      <c r="G483" s="160"/>
      <c r="H483" s="161"/>
    </row>
    <row r="484" spans="2:8" ht="24.95" customHeight="1" x14ac:dyDescent="0.25">
      <c r="B484" s="158"/>
      <c r="C484" s="158"/>
      <c r="D484" s="160"/>
      <c r="E484" s="160"/>
      <c r="F484" s="161"/>
      <c r="G484" s="160"/>
      <c r="H484" s="161"/>
    </row>
    <row r="485" spans="2:8" ht="24.95" customHeight="1" x14ac:dyDescent="0.25">
      <c r="B485" s="158"/>
      <c r="C485" s="158"/>
      <c r="D485" s="160"/>
      <c r="E485" s="160"/>
      <c r="F485" s="161"/>
      <c r="G485" s="160"/>
      <c r="H485" s="161"/>
    </row>
    <row r="486" spans="2:8" ht="24.95" customHeight="1" x14ac:dyDescent="0.25">
      <c r="B486" s="158"/>
      <c r="C486" s="158"/>
      <c r="D486" s="160"/>
      <c r="E486" s="160"/>
      <c r="F486" s="161"/>
      <c r="G486" s="160"/>
      <c r="H486" s="161"/>
    </row>
    <row r="487" spans="2:8" ht="24.95" customHeight="1" x14ac:dyDescent="0.25">
      <c r="B487" s="158"/>
      <c r="C487" s="158"/>
      <c r="D487" s="160"/>
      <c r="E487" s="160"/>
      <c r="F487" s="161"/>
      <c r="G487" s="160"/>
      <c r="H487" s="161"/>
    </row>
    <row r="488" spans="2:8" ht="24.95" customHeight="1" x14ac:dyDescent="0.25">
      <c r="B488" s="158"/>
      <c r="C488" s="158"/>
      <c r="D488" s="160"/>
      <c r="E488" s="160"/>
      <c r="F488" s="161"/>
      <c r="G488" s="160"/>
      <c r="H488" s="161"/>
    </row>
    <row r="489" spans="2:8" ht="24.95" customHeight="1" x14ac:dyDescent="0.25">
      <c r="B489" s="158"/>
      <c r="C489" s="158"/>
      <c r="D489" s="160"/>
      <c r="E489" s="160"/>
      <c r="F489" s="161"/>
      <c r="G489" s="160"/>
      <c r="H489" s="161"/>
    </row>
    <row r="490" spans="2:8" ht="24.95" customHeight="1" x14ac:dyDescent="0.25">
      <c r="B490" s="158"/>
      <c r="C490" s="158"/>
      <c r="D490" s="160"/>
      <c r="E490" s="160"/>
      <c r="F490" s="161"/>
      <c r="G490" s="160"/>
      <c r="H490" s="161"/>
    </row>
    <row r="491" spans="2:8" ht="24.95" customHeight="1" x14ac:dyDescent="0.25">
      <c r="B491" s="158"/>
      <c r="C491" s="158"/>
      <c r="D491" s="160"/>
      <c r="E491" s="160"/>
      <c r="F491" s="161"/>
      <c r="G491" s="160"/>
      <c r="H491" s="161"/>
    </row>
    <row r="492" spans="2:8" ht="24.95" customHeight="1" x14ac:dyDescent="0.25">
      <c r="B492" s="158"/>
      <c r="C492" s="158"/>
      <c r="D492" s="160"/>
      <c r="E492" s="160"/>
      <c r="F492" s="161"/>
      <c r="G492" s="160"/>
      <c r="H492" s="161"/>
    </row>
    <row r="493" spans="2:8" ht="24.95" customHeight="1" x14ac:dyDescent="0.25">
      <c r="B493" s="158"/>
      <c r="C493" s="158"/>
      <c r="D493" s="160"/>
      <c r="E493" s="160"/>
      <c r="F493" s="161"/>
      <c r="G493" s="160"/>
      <c r="H493" s="161"/>
    </row>
    <row r="494" spans="2:8" ht="24.95" customHeight="1" x14ac:dyDescent="0.25">
      <c r="B494" s="158"/>
      <c r="C494" s="158"/>
      <c r="D494" s="160"/>
      <c r="E494" s="160"/>
      <c r="F494" s="161"/>
      <c r="G494" s="160"/>
      <c r="H494" s="161"/>
    </row>
    <row r="495" spans="2:8" ht="24.95" customHeight="1" x14ac:dyDescent="0.25">
      <c r="B495" s="158"/>
      <c r="C495" s="158"/>
      <c r="D495" s="160"/>
      <c r="E495" s="160"/>
      <c r="F495" s="161"/>
      <c r="G495" s="160"/>
      <c r="H495" s="161"/>
    </row>
    <row r="496" spans="2:8" ht="24.95" customHeight="1" x14ac:dyDescent="0.25">
      <c r="B496" s="158"/>
      <c r="C496" s="158"/>
      <c r="D496" s="160"/>
      <c r="E496" s="160"/>
      <c r="F496" s="161"/>
      <c r="G496" s="160"/>
      <c r="H496" s="161"/>
    </row>
    <row r="497" spans="2:8" ht="24.95" customHeight="1" x14ac:dyDescent="0.25">
      <c r="B497" s="158"/>
      <c r="C497" s="158"/>
      <c r="D497" s="160"/>
      <c r="E497" s="160"/>
      <c r="F497" s="161"/>
      <c r="G497" s="160"/>
      <c r="H497" s="161"/>
    </row>
    <row r="498" spans="2:8" ht="24.95" customHeight="1" x14ac:dyDescent="0.25">
      <c r="B498" s="158"/>
      <c r="C498" s="158"/>
      <c r="D498" s="160"/>
      <c r="E498" s="160"/>
      <c r="F498" s="161"/>
      <c r="G498" s="160"/>
      <c r="H498" s="161"/>
    </row>
    <row r="499" spans="2:8" ht="24.95" customHeight="1" x14ac:dyDescent="0.25">
      <c r="B499" s="158"/>
      <c r="C499" s="158"/>
      <c r="D499" s="160"/>
      <c r="E499" s="160"/>
      <c r="F499" s="161"/>
      <c r="G499" s="160"/>
      <c r="H499" s="161"/>
    </row>
    <row r="500" spans="2:8" ht="24.95" customHeight="1" x14ac:dyDescent="0.25">
      <c r="B500" s="158"/>
      <c r="C500" s="158"/>
      <c r="D500" s="160"/>
      <c r="E500" s="160"/>
      <c r="F500" s="161"/>
      <c r="G500" s="160"/>
      <c r="H500" s="161"/>
    </row>
    <row r="501" spans="2:8" ht="24.95" customHeight="1" x14ac:dyDescent="0.25">
      <c r="B501" s="158"/>
      <c r="C501" s="158"/>
      <c r="D501" s="160"/>
      <c r="E501" s="160"/>
      <c r="F501" s="161"/>
      <c r="G501" s="160"/>
      <c r="H501" s="161"/>
    </row>
  </sheetData>
  <sheetProtection autoFilter="0"/>
  <autoFilter ref="B3:H276">
    <filterColumn colId="4" showButton="0"/>
    <filterColumn colId="5" showButton="0"/>
  </autoFilter>
  <sortState ref="B6:H275">
    <sortCondition ref="B6"/>
  </sortState>
  <customSheetViews>
    <customSheetView guid="{B684B176-1279-41FC-93C5-AC7ABB5920EE}" showGridLines="0">
      <pageMargins left="0.11811023622047245" right="0.11811023622047245" top="0.78740157480314965" bottom="0.39370078740157483" header="0.31496062992125984" footer="0.31496062992125984"/>
      <printOptions horizontalCentered="1"/>
      <pageSetup paperSize="9" scale="64" orientation="landscape" horizontalDpi="4294967293" verticalDpi="4294967293" r:id="rId1"/>
    </customSheetView>
  </customSheetViews>
  <mergeCells count="5">
    <mergeCell ref="F3:H3"/>
    <mergeCell ref="B3:B4"/>
    <mergeCell ref="E3:E4"/>
    <mergeCell ref="D3:D4"/>
    <mergeCell ref="C3:C4"/>
  </mergeCells>
  <printOptions horizontalCentered="1"/>
  <pageMargins left="0.11811023622047245" right="0.11811023622047245" top="0.78740157480314965" bottom="0.39370078740157483" header="0.31496062992125984" footer="0.31496062992125984"/>
  <pageSetup paperSize="9" scale="64" orientation="landscape" horizontalDpi="4294967293" verticalDpi="4294967293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99"/>
  <sheetViews>
    <sheetView showGridLines="0" workbookViewId="0">
      <pane xSplit="1" ySplit="3" topLeftCell="F73" activePane="bottomRight" state="frozen"/>
      <selection pane="topRight" activeCell="B1" sqref="B1"/>
      <selection pane="bottomLeft" activeCell="A4" sqref="A4"/>
      <selection pane="bottomRight" activeCell="K93" sqref="K93"/>
    </sheetView>
  </sheetViews>
  <sheetFormatPr defaultRowHeight="15" x14ac:dyDescent="0.25"/>
  <cols>
    <col min="2" max="2" width="33.5703125" bestFit="1" customWidth="1"/>
    <col min="3" max="3" width="9.85546875" bestFit="1" customWidth="1"/>
    <col min="4" max="4" width="26" bestFit="1" customWidth="1"/>
    <col min="5" max="5" width="43.5703125" bestFit="1" customWidth="1"/>
    <col min="6" max="6" width="15.42578125" bestFit="1" customWidth="1"/>
    <col min="7" max="7" width="12" bestFit="1" customWidth="1"/>
    <col min="8" max="8" width="15.28515625" bestFit="1" customWidth="1"/>
    <col min="9" max="9" width="8.5703125" bestFit="1" customWidth="1"/>
    <col min="10" max="10" width="9.85546875" bestFit="1" customWidth="1"/>
    <col min="11" max="11" width="38.42578125" bestFit="1" customWidth="1"/>
    <col min="13" max="13" width="43.5703125" bestFit="1" customWidth="1"/>
  </cols>
  <sheetData>
    <row r="2" spans="2:13" ht="18.75" x14ac:dyDescent="0.25">
      <c r="B2" s="59" t="s">
        <v>5</v>
      </c>
      <c r="C2" s="60" t="s">
        <v>292</v>
      </c>
      <c r="D2" s="71" t="s">
        <v>6</v>
      </c>
      <c r="E2" s="60" t="s">
        <v>300</v>
      </c>
      <c r="F2" s="60" t="s">
        <v>745</v>
      </c>
      <c r="G2" s="60" t="s">
        <v>855</v>
      </c>
      <c r="H2" s="60" t="s">
        <v>856</v>
      </c>
      <c r="I2" s="60" t="s">
        <v>7</v>
      </c>
      <c r="J2" s="60" t="s">
        <v>8</v>
      </c>
      <c r="K2" s="60" t="s">
        <v>9</v>
      </c>
      <c r="M2" s="4" t="s">
        <v>146</v>
      </c>
    </row>
    <row r="3" spans="2:13" x14ac:dyDescent="0.25">
      <c r="B3" s="68"/>
      <c r="C3" s="2"/>
      <c r="D3" s="72"/>
      <c r="E3" s="56"/>
      <c r="F3" s="56"/>
      <c r="G3" s="56"/>
      <c r="H3" s="56"/>
      <c r="I3" s="1"/>
      <c r="J3" s="2"/>
      <c r="K3" s="3"/>
      <c r="M3" s="33" t="s">
        <v>201</v>
      </c>
    </row>
    <row r="4" spans="2:13" x14ac:dyDescent="0.25">
      <c r="B4" s="68" t="s">
        <v>894</v>
      </c>
      <c r="C4" s="2" t="s">
        <v>293</v>
      </c>
      <c r="D4" s="72" t="s">
        <v>878</v>
      </c>
      <c r="E4" s="56" t="s">
        <v>34</v>
      </c>
      <c r="F4" s="164">
        <v>724</v>
      </c>
      <c r="G4" s="165">
        <v>43466</v>
      </c>
      <c r="H4" s="165"/>
      <c r="I4" s="1"/>
      <c r="J4" s="2" t="s">
        <v>42</v>
      </c>
      <c r="K4" s="3" t="s">
        <v>43</v>
      </c>
      <c r="M4" s="33" t="s">
        <v>202</v>
      </c>
    </row>
    <row r="5" spans="2:13" x14ac:dyDescent="0.25">
      <c r="B5" s="68" t="s">
        <v>880</v>
      </c>
      <c r="C5" s="2" t="s">
        <v>293</v>
      </c>
      <c r="D5" s="72" t="s">
        <v>875</v>
      </c>
      <c r="E5" s="56"/>
      <c r="F5" s="164"/>
      <c r="G5" s="165">
        <v>44197</v>
      </c>
      <c r="H5" s="165"/>
      <c r="I5" s="1"/>
      <c r="J5" s="2" t="s">
        <v>96</v>
      </c>
      <c r="K5" s="3" t="s">
        <v>97</v>
      </c>
      <c r="M5" s="33" t="s">
        <v>204</v>
      </c>
    </row>
    <row r="6" spans="2:13" x14ac:dyDescent="0.25">
      <c r="B6" s="68" t="s">
        <v>296</v>
      </c>
      <c r="C6" s="2" t="s">
        <v>293</v>
      </c>
      <c r="D6" s="72" t="s">
        <v>35</v>
      </c>
      <c r="E6" s="56" t="s">
        <v>34</v>
      </c>
      <c r="F6" s="164">
        <v>684</v>
      </c>
      <c r="G6" s="165">
        <v>43466</v>
      </c>
      <c r="H6" s="165"/>
      <c r="I6" s="1"/>
      <c r="J6" s="2" t="s">
        <v>36</v>
      </c>
      <c r="K6" s="3" t="s">
        <v>37</v>
      </c>
      <c r="M6" s="33" t="s">
        <v>203</v>
      </c>
    </row>
    <row r="7" spans="2:13" x14ac:dyDescent="0.25">
      <c r="B7" s="68" t="s">
        <v>902</v>
      </c>
      <c r="C7" s="2" t="s">
        <v>293</v>
      </c>
      <c r="D7" s="72" t="s">
        <v>872</v>
      </c>
      <c r="E7" s="56" t="s">
        <v>19</v>
      </c>
      <c r="F7" s="164"/>
      <c r="G7" s="165">
        <v>43466</v>
      </c>
      <c r="H7" s="165"/>
      <c r="I7" s="1"/>
      <c r="J7" s="2" t="s">
        <v>28</v>
      </c>
      <c r="K7" s="3" t="s">
        <v>33</v>
      </c>
      <c r="M7" s="3"/>
    </row>
    <row r="8" spans="2:13" x14ac:dyDescent="0.25">
      <c r="B8" s="68" t="s">
        <v>891</v>
      </c>
      <c r="C8" s="2" t="s">
        <v>293</v>
      </c>
      <c r="D8" s="72" t="s">
        <v>873</v>
      </c>
      <c r="E8" s="56"/>
      <c r="F8" s="164"/>
      <c r="G8" s="165"/>
      <c r="H8" s="165"/>
      <c r="I8" s="1"/>
      <c r="J8" s="2" t="s">
        <v>56</v>
      </c>
      <c r="K8" s="3" t="s">
        <v>57</v>
      </c>
      <c r="M8" s="34" t="s">
        <v>38</v>
      </c>
    </row>
    <row r="9" spans="2:13" x14ac:dyDescent="0.25">
      <c r="B9" s="68" t="s">
        <v>889</v>
      </c>
      <c r="C9" s="2" t="s">
        <v>293</v>
      </c>
      <c r="D9" s="72"/>
      <c r="E9" s="56" t="s">
        <v>126</v>
      </c>
      <c r="F9" s="164"/>
      <c r="G9" s="165"/>
      <c r="H9" s="165"/>
      <c r="I9" s="1"/>
      <c r="J9" s="2" t="s">
        <v>127</v>
      </c>
      <c r="K9" s="3" t="s">
        <v>128</v>
      </c>
      <c r="M9" s="34" t="s">
        <v>69</v>
      </c>
    </row>
    <row r="10" spans="2:13" x14ac:dyDescent="0.25">
      <c r="B10" s="68" t="s">
        <v>297</v>
      </c>
      <c r="C10" s="2" t="s">
        <v>293</v>
      </c>
      <c r="D10" s="72" t="s">
        <v>32</v>
      </c>
      <c r="E10" s="56" t="s">
        <v>15</v>
      </c>
      <c r="F10" s="164">
        <v>732</v>
      </c>
      <c r="G10" s="165">
        <v>43466</v>
      </c>
      <c r="H10" s="165"/>
      <c r="I10" s="1"/>
      <c r="J10" s="2" t="s">
        <v>30</v>
      </c>
      <c r="K10" s="3" t="s">
        <v>31</v>
      </c>
      <c r="M10" s="34" t="s">
        <v>90</v>
      </c>
    </row>
    <row r="11" spans="2:13" x14ac:dyDescent="0.25">
      <c r="B11" s="68" t="s">
        <v>38</v>
      </c>
      <c r="C11" s="2" t="s">
        <v>293</v>
      </c>
      <c r="D11" s="72"/>
      <c r="E11" s="56" t="s">
        <v>0</v>
      </c>
      <c r="F11" s="164"/>
      <c r="G11" s="165"/>
      <c r="H11" s="165"/>
      <c r="I11" s="1"/>
      <c r="J11" s="2" t="s">
        <v>188</v>
      </c>
      <c r="K11" s="3" t="s">
        <v>189</v>
      </c>
      <c r="M11" s="34" t="s">
        <v>98</v>
      </c>
    </row>
    <row r="12" spans="2:13" x14ac:dyDescent="0.25">
      <c r="B12" s="68" t="s">
        <v>44</v>
      </c>
      <c r="C12" s="2" t="s">
        <v>293</v>
      </c>
      <c r="D12" s="72" t="s">
        <v>45</v>
      </c>
      <c r="E12" s="56" t="s">
        <v>34</v>
      </c>
      <c r="F12" s="164">
        <v>663</v>
      </c>
      <c r="G12" s="165">
        <v>43466</v>
      </c>
      <c r="H12" s="165"/>
      <c r="I12" s="1"/>
      <c r="J12" s="2" t="s">
        <v>859</v>
      </c>
      <c r="K12" s="3" t="s">
        <v>860</v>
      </c>
      <c r="M12" s="34" t="s">
        <v>107</v>
      </c>
    </row>
    <row r="13" spans="2:13" x14ac:dyDescent="0.25">
      <c r="B13" s="68" t="s">
        <v>24</v>
      </c>
      <c r="C13" s="2" t="s">
        <v>293</v>
      </c>
      <c r="D13" s="72" t="s">
        <v>24</v>
      </c>
      <c r="E13" s="56" t="s">
        <v>19</v>
      </c>
      <c r="F13" s="164"/>
      <c r="G13" s="165"/>
      <c r="H13" s="165"/>
      <c r="I13" s="1"/>
      <c r="J13" s="2" t="s">
        <v>92</v>
      </c>
      <c r="K13" s="3" t="s">
        <v>93</v>
      </c>
      <c r="M13" s="34" t="s">
        <v>109</v>
      </c>
    </row>
    <row r="14" spans="2:13" x14ac:dyDescent="0.25">
      <c r="B14" s="68" t="s">
        <v>50</v>
      </c>
      <c r="C14" s="2" t="s">
        <v>293</v>
      </c>
      <c r="D14" s="72"/>
      <c r="E14" s="56" t="s">
        <v>184</v>
      </c>
      <c r="F14" s="164"/>
      <c r="G14" s="165"/>
      <c r="H14" s="165"/>
      <c r="I14" s="1"/>
      <c r="J14" s="2" t="s">
        <v>185</v>
      </c>
      <c r="K14" s="3" t="s">
        <v>186</v>
      </c>
      <c r="M14" s="34" t="s">
        <v>137</v>
      </c>
    </row>
    <row r="15" spans="2:13" x14ac:dyDescent="0.25">
      <c r="B15" s="68" t="s">
        <v>53</v>
      </c>
      <c r="C15" s="2" t="s">
        <v>293</v>
      </c>
      <c r="D15" s="72"/>
      <c r="E15" s="56" t="s">
        <v>209</v>
      </c>
      <c r="F15" s="164"/>
      <c r="G15" s="165"/>
      <c r="H15" s="165"/>
      <c r="I15" s="1"/>
      <c r="J15" s="2" t="s">
        <v>54</v>
      </c>
      <c r="K15" s="3" t="s">
        <v>206</v>
      </c>
      <c r="M15" s="34" t="s">
        <v>145</v>
      </c>
    </row>
    <row r="16" spans="2:13" x14ac:dyDescent="0.25">
      <c r="B16" s="68" t="s">
        <v>908</v>
      </c>
      <c r="C16" s="2" t="s">
        <v>293</v>
      </c>
      <c r="D16" s="72" t="s">
        <v>877</v>
      </c>
      <c r="E16" s="56" t="s">
        <v>901</v>
      </c>
      <c r="F16" s="164"/>
      <c r="G16" s="165"/>
      <c r="H16" s="165"/>
      <c r="I16" s="1"/>
      <c r="J16" s="2" t="s">
        <v>104</v>
      </c>
      <c r="K16" s="3" t="s">
        <v>105</v>
      </c>
      <c r="M16" s="34"/>
    </row>
    <row r="17" spans="2:13" x14ac:dyDescent="0.25">
      <c r="B17" s="68" t="s">
        <v>909</v>
      </c>
      <c r="C17" s="2" t="s">
        <v>293</v>
      </c>
      <c r="D17" s="72"/>
      <c r="E17" s="56" t="s">
        <v>100</v>
      </c>
      <c r="F17" s="164"/>
      <c r="G17" s="165"/>
      <c r="H17" s="165"/>
      <c r="I17" s="1"/>
      <c r="J17" s="2" t="s">
        <v>73</v>
      </c>
      <c r="K17" s="3" t="s">
        <v>74</v>
      </c>
    </row>
    <row r="18" spans="2:13" ht="15.75" x14ac:dyDescent="0.25">
      <c r="B18" s="68" t="s">
        <v>187</v>
      </c>
      <c r="C18" s="2" t="s">
        <v>293</v>
      </c>
      <c r="D18" s="72"/>
      <c r="E18" s="56" t="s">
        <v>100</v>
      </c>
      <c r="F18" s="164"/>
      <c r="G18" s="165"/>
      <c r="H18" s="165"/>
      <c r="I18" s="1"/>
      <c r="J18" s="2" t="s">
        <v>114</v>
      </c>
      <c r="K18" s="3" t="s">
        <v>115</v>
      </c>
      <c r="M18" s="4" t="s">
        <v>207</v>
      </c>
    </row>
    <row r="19" spans="2:13" x14ac:dyDescent="0.25">
      <c r="B19" s="68" t="s">
        <v>882</v>
      </c>
      <c r="C19" s="2" t="s">
        <v>293</v>
      </c>
      <c r="D19" s="72" t="s">
        <v>79</v>
      </c>
      <c r="E19" s="56" t="s">
        <v>34</v>
      </c>
      <c r="F19" s="164"/>
      <c r="G19" s="165">
        <v>43466</v>
      </c>
      <c r="H19" s="165"/>
      <c r="I19" s="1"/>
      <c r="J19" s="2" t="s">
        <v>25</v>
      </c>
      <c r="K19" s="3" t="s">
        <v>26</v>
      </c>
      <c r="M19" s="36" t="s">
        <v>24</v>
      </c>
    </row>
    <row r="20" spans="2:13" x14ac:dyDescent="0.25">
      <c r="B20" s="68" t="s">
        <v>58</v>
      </c>
      <c r="C20" s="2" t="s">
        <v>293</v>
      </c>
      <c r="D20" s="72" t="s">
        <v>51</v>
      </c>
      <c r="E20" s="56" t="s">
        <v>15</v>
      </c>
      <c r="F20" s="164"/>
      <c r="G20" s="165"/>
      <c r="H20" s="165"/>
      <c r="I20" s="1"/>
      <c r="J20" s="2" t="s">
        <v>46</v>
      </c>
      <c r="K20" s="3" t="s">
        <v>52</v>
      </c>
      <c r="M20" s="36" t="s">
        <v>878</v>
      </c>
    </row>
    <row r="21" spans="2:13" x14ac:dyDescent="0.25">
      <c r="B21" s="68" t="s">
        <v>59</v>
      </c>
      <c r="C21" s="2" t="s">
        <v>293</v>
      </c>
      <c r="D21" s="72" t="s">
        <v>878</v>
      </c>
      <c r="E21" s="56" t="s">
        <v>19</v>
      </c>
      <c r="F21" s="164"/>
      <c r="G21" s="165"/>
      <c r="H21" s="165"/>
      <c r="I21" s="1"/>
      <c r="J21" s="2" t="s">
        <v>12</v>
      </c>
      <c r="K21" s="3" t="s">
        <v>43</v>
      </c>
      <c r="M21" s="36" t="s">
        <v>875</v>
      </c>
    </row>
    <row r="22" spans="2:13" x14ac:dyDescent="0.25">
      <c r="B22" s="68" t="s">
        <v>60</v>
      </c>
      <c r="C22" s="2" t="s">
        <v>293</v>
      </c>
      <c r="D22" s="72"/>
      <c r="E22" s="56" t="s">
        <v>101</v>
      </c>
      <c r="F22" s="164"/>
      <c r="G22" s="165"/>
      <c r="H22" s="165"/>
      <c r="I22" s="1"/>
      <c r="J22" s="2" t="s">
        <v>73</v>
      </c>
      <c r="K22" s="3" t="s">
        <v>74</v>
      </c>
      <c r="M22" s="36" t="s">
        <v>79</v>
      </c>
    </row>
    <row r="23" spans="2:13" x14ac:dyDescent="0.25">
      <c r="B23" s="68" t="s">
        <v>62</v>
      </c>
      <c r="C23" s="2" t="s">
        <v>293</v>
      </c>
      <c r="D23" s="72"/>
      <c r="E23" s="56" t="s">
        <v>63</v>
      </c>
      <c r="F23" s="164"/>
      <c r="G23" s="165"/>
      <c r="H23" s="165"/>
      <c r="I23" s="1"/>
      <c r="J23" s="2" t="s">
        <v>64</v>
      </c>
      <c r="K23" s="3" t="s">
        <v>65</v>
      </c>
      <c r="M23" s="36" t="s">
        <v>95</v>
      </c>
    </row>
    <row r="24" spans="2:13" x14ac:dyDescent="0.25">
      <c r="B24" s="68" t="s">
        <v>70</v>
      </c>
      <c r="C24" s="2" t="s">
        <v>293</v>
      </c>
      <c r="D24" s="72" t="s">
        <v>51</v>
      </c>
      <c r="E24" s="56" t="s">
        <v>15</v>
      </c>
      <c r="F24" s="164">
        <v>655</v>
      </c>
      <c r="G24" s="165">
        <v>43466</v>
      </c>
      <c r="H24" s="165"/>
      <c r="I24" s="1"/>
      <c r="J24" s="2" t="s">
        <v>46</v>
      </c>
      <c r="K24" s="3" t="s">
        <v>47</v>
      </c>
      <c r="M24" s="36" t="s">
        <v>879</v>
      </c>
    </row>
    <row r="25" spans="2:13" x14ac:dyDescent="0.25">
      <c r="B25" s="68" t="s">
        <v>298</v>
      </c>
      <c r="C25" s="2" t="s">
        <v>293</v>
      </c>
      <c r="D25" s="72" t="s">
        <v>95</v>
      </c>
      <c r="E25" s="56" t="s">
        <v>15</v>
      </c>
      <c r="F25" s="164">
        <v>727</v>
      </c>
      <c r="G25" s="165">
        <v>43466</v>
      </c>
      <c r="H25" s="165"/>
      <c r="I25" s="1"/>
      <c r="J25" s="2" t="s">
        <v>42</v>
      </c>
      <c r="K25" s="3" t="s">
        <v>43</v>
      </c>
      <c r="M25" s="36" t="s">
        <v>87</v>
      </c>
    </row>
    <row r="26" spans="2:13" x14ac:dyDescent="0.25">
      <c r="B26" s="68" t="s">
        <v>875</v>
      </c>
      <c r="C26" s="2" t="s">
        <v>293</v>
      </c>
      <c r="D26" s="72" t="s">
        <v>875</v>
      </c>
      <c r="E26" s="56"/>
      <c r="F26" s="164"/>
      <c r="G26" s="165">
        <v>44197</v>
      </c>
      <c r="H26" s="165"/>
      <c r="I26" s="1"/>
      <c r="J26" s="2" t="s">
        <v>96</v>
      </c>
      <c r="K26" s="3" t="s">
        <v>97</v>
      </c>
      <c r="M26" s="36" t="s">
        <v>872</v>
      </c>
    </row>
    <row r="27" spans="2:13" x14ac:dyDescent="0.25">
      <c r="B27" s="68" t="s">
        <v>71</v>
      </c>
      <c r="C27" s="2" t="s">
        <v>293</v>
      </c>
      <c r="D27" s="72"/>
      <c r="E27" s="56" t="s">
        <v>72</v>
      </c>
      <c r="F27" s="164"/>
      <c r="G27" s="165"/>
      <c r="H27" s="165"/>
      <c r="I27" s="1"/>
      <c r="J27" s="2" t="s">
        <v>73</v>
      </c>
      <c r="K27" s="3" t="s">
        <v>74</v>
      </c>
      <c r="M27" s="36" t="s">
        <v>103</v>
      </c>
    </row>
    <row r="28" spans="2:13" x14ac:dyDescent="0.25">
      <c r="B28" s="68" t="s">
        <v>75</v>
      </c>
      <c r="C28" s="2" t="s">
        <v>293</v>
      </c>
      <c r="D28" s="72"/>
      <c r="E28" s="56" t="s">
        <v>76</v>
      </c>
      <c r="F28" s="164"/>
      <c r="G28" s="165"/>
      <c r="H28" s="165"/>
      <c r="I28" s="1"/>
      <c r="J28" s="2" t="s">
        <v>77</v>
      </c>
      <c r="K28" s="3" t="s">
        <v>78</v>
      </c>
      <c r="M28" s="36" t="s">
        <v>873</v>
      </c>
    </row>
    <row r="29" spans="2:13" x14ac:dyDescent="0.25">
      <c r="B29" s="68" t="s">
        <v>205</v>
      </c>
      <c r="C29" s="2" t="s">
        <v>293</v>
      </c>
      <c r="D29" s="72"/>
      <c r="E29" s="56" t="s">
        <v>100</v>
      </c>
      <c r="F29" s="164"/>
      <c r="G29" s="165"/>
      <c r="H29" s="165"/>
      <c r="I29" s="1"/>
      <c r="J29" s="2" t="s">
        <v>73</v>
      </c>
      <c r="K29" s="3" t="s">
        <v>74</v>
      </c>
      <c r="M29" s="36" t="s">
        <v>877</v>
      </c>
    </row>
    <row r="30" spans="2:13" x14ac:dyDescent="0.25">
      <c r="B30" s="68" t="s">
        <v>903</v>
      </c>
      <c r="C30" s="2" t="s">
        <v>293</v>
      </c>
      <c r="D30" s="72" t="s">
        <v>872</v>
      </c>
      <c r="E30" s="56" t="s">
        <v>19</v>
      </c>
      <c r="F30" s="164"/>
      <c r="G30" s="165">
        <v>43466</v>
      </c>
      <c r="H30" s="165"/>
      <c r="I30" s="1"/>
      <c r="J30" s="2" t="s">
        <v>28</v>
      </c>
      <c r="K30" s="3" t="s">
        <v>33</v>
      </c>
      <c r="M30" s="36" t="s">
        <v>35</v>
      </c>
    </row>
    <row r="31" spans="2:13" x14ac:dyDescent="0.25">
      <c r="B31" s="68" t="s">
        <v>893</v>
      </c>
      <c r="C31" s="2" t="s">
        <v>293</v>
      </c>
      <c r="D31" s="72" t="s">
        <v>24</v>
      </c>
      <c r="E31" s="56" t="s">
        <v>15</v>
      </c>
      <c r="F31" s="164"/>
      <c r="G31" s="165">
        <v>43466</v>
      </c>
      <c r="H31" s="165"/>
      <c r="I31" s="1"/>
      <c r="J31" s="2" t="s">
        <v>92</v>
      </c>
      <c r="K31" s="3" t="s">
        <v>93</v>
      </c>
      <c r="M31" s="36" t="s">
        <v>876</v>
      </c>
    </row>
    <row r="32" spans="2:13" x14ac:dyDescent="0.25">
      <c r="B32" s="68" t="s">
        <v>79</v>
      </c>
      <c r="C32" s="2" t="s">
        <v>293</v>
      </c>
      <c r="D32" s="72" t="s">
        <v>79</v>
      </c>
      <c r="E32" s="56" t="s">
        <v>19</v>
      </c>
      <c r="F32" s="164"/>
      <c r="G32" s="165"/>
      <c r="H32" s="165"/>
      <c r="I32" s="1"/>
      <c r="J32" s="2" t="s">
        <v>25</v>
      </c>
      <c r="K32" s="3" t="s">
        <v>26</v>
      </c>
      <c r="M32" s="36" t="s">
        <v>870</v>
      </c>
    </row>
    <row r="33" spans="2:13" x14ac:dyDescent="0.25">
      <c r="B33" s="68" t="s">
        <v>82</v>
      </c>
      <c r="C33" s="2" t="s">
        <v>293</v>
      </c>
      <c r="D33" s="72"/>
      <c r="E33" s="56" t="s">
        <v>83</v>
      </c>
      <c r="F33" s="164"/>
      <c r="G33" s="165"/>
      <c r="H33" s="165"/>
      <c r="I33" s="1"/>
      <c r="J33" s="2" t="s">
        <v>84</v>
      </c>
      <c r="K33" s="3" t="s">
        <v>85</v>
      </c>
      <c r="M33" s="36" t="s">
        <v>51</v>
      </c>
    </row>
    <row r="34" spans="2:13" x14ac:dyDescent="0.25">
      <c r="B34" s="68" t="s">
        <v>86</v>
      </c>
      <c r="C34" s="2" t="s">
        <v>293</v>
      </c>
      <c r="D34" s="72" t="s">
        <v>87</v>
      </c>
      <c r="E34" s="56" t="s">
        <v>34</v>
      </c>
      <c r="F34" s="164">
        <v>550</v>
      </c>
      <c r="G34" s="165">
        <v>43466</v>
      </c>
      <c r="H34" s="165"/>
      <c r="I34" s="1"/>
      <c r="J34" s="2" t="s">
        <v>28</v>
      </c>
      <c r="K34" s="3" t="s">
        <v>886</v>
      </c>
      <c r="M34" s="36" t="s">
        <v>868</v>
      </c>
    </row>
    <row r="35" spans="2:13" x14ac:dyDescent="0.25">
      <c r="B35" s="68" t="s">
        <v>90</v>
      </c>
      <c r="C35" s="2" t="s">
        <v>293</v>
      </c>
      <c r="D35" s="72"/>
      <c r="E35" s="56" t="s">
        <v>0</v>
      </c>
      <c r="F35" s="164"/>
      <c r="G35" s="165"/>
      <c r="H35" s="165"/>
      <c r="I35" s="1"/>
      <c r="J35" s="2" t="s">
        <v>188</v>
      </c>
      <c r="K35" s="3" t="s">
        <v>189</v>
      </c>
      <c r="M35" s="36" t="s">
        <v>871</v>
      </c>
    </row>
    <row r="36" spans="2:13" x14ac:dyDescent="0.25">
      <c r="B36" s="68" t="s">
        <v>94</v>
      </c>
      <c r="C36" s="2" t="s">
        <v>853</v>
      </c>
      <c r="D36" s="72"/>
      <c r="E36" s="56" t="s">
        <v>15</v>
      </c>
      <c r="F36" s="164"/>
      <c r="G36" s="165"/>
      <c r="H36" s="165"/>
      <c r="I36" s="1"/>
      <c r="J36" s="2" t="s">
        <v>25</v>
      </c>
      <c r="K36" s="3" t="s">
        <v>26</v>
      </c>
      <c r="M36" s="36" t="s">
        <v>32</v>
      </c>
    </row>
    <row r="37" spans="2:13" x14ac:dyDescent="0.25">
      <c r="B37" s="68" t="s">
        <v>95</v>
      </c>
      <c r="C37" s="2" t="s">
        <v>293</v>
      </c>
      <c r="D37" s="72" t="s">
        <v>95</v>
      </c>
      <c r="E37" s="56" t="s">
        <v>19</v>
      </c>
      <c r="F37" s="164"/>
      <c r="G37" s="165"/>
      <c r="H37" s="165"/>
      <c r="I37" s="1"/>
      <c r="J37" s="2" t="s">
        <v>42</v>
      </c>
      <c r="K37" s="3" t="s">
        <v>43</v>
      </c>
      <c r="M37" s="36" t="s">
        <v>45</v>
      </c>
    </row>
    <row r="38" spans="2:13" x14ac:dyDescent="0.25">
      <c r="B38" s="68" t="s">
        <v>98</v>
      </c>
      <c r="C38" s="2" t="s">
        <v>293</v>
      </c>
      <c r="D38" s="72"/>
      <c r="E38" s="56" t="s">
        <v>0</v>
      </c>
      <c r="F38" s="164"/>
      <c r="G38" s="165"/>
      <c r="H38" s="165"/>
      <c r="I38" s="1"/>
      <c r="J38" s="2" t="s">
        <v>188</v>
      </c>
      <c r="K38" s="3" t="s">
        <v>189</v>
      </c>
      <c r="M38" s="36" t="s">
        <v>869</v>
      </c>
    </row>
    <row r="39" spans="2:13" x14ac:dyDescent="0.25">
      <c r="B39" s="68" t="s">
        <v>299</v>
      </c>
      <c r="C39" s="2" t="s">
        <v>293</v>
      </c>
      <c r="D39" s="72" t="s">
        <v>870</v>
      </c>
      <c r="E39" s="56" t="s">
        <v>15</v>
      </c>
      <c r="F39" s="164">
        <v>721</v>
      </c>
      <c r="G39" s="165">
        <v>43466</v>
      </c>
      <c r="H39" s="165"/>
      <c r="I39" s="1"/>
      <c r="J39" s="2" t="s">
        <v>861</v>
      </c>
      <c r="K39" s="3" t="s">
        <v>862</v>
      </c>
      <c r="M39" s="36" t="s">
        <v>874</v>
      </c>
    </row>
    <row r="40" spans="2:13" x14ac:dyDescent="0.25">
      <c r="B40" s="68" t="s">
        <v>899</v>
      </c>
      <c r="C40" s="2" t="s">
        <v>293</v>
      </c>
      <c r="D40" s="72" t="s">
        <v>869</v>
      </c>
      <c r="E40" s="56" t="s">
        <v>901</v>
      </c>
      <c r="F40" s="164"/>
      <c r="G40" s="165"/>
      <c r="H40" s="165"/>
      <c r="I40" s="1"/>
      <c r="J40" s="2" t="s">
        <v>897</v>
      </c>
      <c r="K40" s="3" t="s">
        <v>900</v>
      </c>
    </row>
    <row r="41" spans="2:13" x14ac:dyDescent="0.25">
      <c r="B41" s="68" t="s">
        <v>99</v>
      </c>
      <c r="C41" s="2" t="s">
        <v>293</v>
      </c>
      <c r="D41" s="72"/>
      <c r="E41" s="56" t="s">
        <v>100</v>
      </c>
      <c r="F41" s="164"/>
      <c r="G41" s="165"/>
      <c r="H41" s="165"/>
      <c r="I41" s="1"/>
      <c r="J41" s="2" t="s">
        <v>48</v>
      </c>
      <c r="K41" s="3" t="s">
        <v>49</v>
      </c>
    </row>
    <row r="42" spans="2:13" ht="15.75" x14ac:dyDescent="0.25">
      <c r="B42" s="68" t="s">
        <v>896</v>
      </c>
      <c r="C42" s="2" t="s">
        <v>293</v>
      </c>
      <c r="D42" s="72" t="s">
        <v>87</v>
      </c>
      <c r="E42" s="56" t="s">
        <v>15</v>
      </c>
      <c r="F42" s="164"/>
      <c r="G42" s="165"/>
      <c r="H42" s="165"/>
      <c r="I42" s="1"/>
      <c r="J42" s="2" t="s">
        <v>28</v>
      </c>
      <c r="K42" s="3" t="s">
        <v>29</v>
      </c>
      <c r="M42" s="4" t="s">
        <v>208</v>
      </c>
    </row>
    <row r="43" spans="2:13" x14ac:dyDescent="0.25">
      <c r="B43" s="68" t="s">
        <v>888</v>
      </c>
      <c r="C43" s="2" t="s">
        <v>853</v>
      </c>
      <c r="D43" s="72"/>
      <c r="E43" s="56" t="s">
        <v>123</v>
      </c>
      <c r="F43" s="164"/>
      <c r="G43" s="165"/>
      <c r="H43" s="165"/>
      <c r="I43" s="1"/>
      <c r="J43" s="2" t="s">
        <v>124</v>
      </c>
      <c r="K43" s="3" t="s">
        <v>125</v>
      </c>
      <c r="M43" s="37" t="s">
        <v>100</v>
      </c>
    </row>
    <row r="44" spans="2:13" x14ac:dyDescent="0.25">
      <c r="B44" s="70" t="s">
        <v>102</v>
      </c>
      <c r="C44" s="2" t="s">
        <v>293</v>
      </c>
      <c r="D44" s="72" t="s">
        <v>103</v>
      </c>
      <c r="E44" s="56" t="s">
        <v>15</v>
      </c>
      <c r="F44" s="164">
        <v>729</v>
      </c>
      <c r="G44" s="165">
        <v>43466</v>
      </c>
      <c r="H44" s="165"/>
      <c r="I44" s="1"/>
      <c r="J44" s="2" t="s">
        <v>22</v>
      </c>
      <c r="K44" s="3" t="s">
        <v>885</v>
      </c>
      <c r="M44" s="37" t="s">
        <v>15</v>
      </c>
    </row>
    <row r="45" spans="2:13" x14ac:dyDescent="0.25">
      <c r="B45" s="68" t="s">
        <v>865</v>
      </c>
      <c r="C45" s="2" t="s">
        <v>293</v>
      </c>
      <c r="D45" s="72"/>
      <c r="E45" s="56" t="s">
        <v>866</v>
      </c>
      <c r="F45" s="164">
        <v>716</v>
      </c>
      <c r="G45" s="165">
        <v>43228</v>
      </c>
      <c r="H45" s="165"/>
      <c r="I45" s="1"/>
      <c r="J45" s="2" t="s">
        <v>39</v>
      </c>
      <c r="K45" s="3" t="s">
        <v>40</v>
      </c>
      <c r="M45" s="37" t="s">
        <v>34</v>
      </c>
    </row>
    <row r="46" spans="2:13" x14ac:dyDescent="0.25">
      <c r="B46" s="68" t="s">
        <v>106</v>
      </c>
      <c r="C46" s="2" t="s">
        <v>293</v>
      </c>
      <c r="D46" s="72" t="s">
        <v>32</v>
      </c>
      <c r="E46" s="56" t="s">
        <v>34</v>
      </c>
      <c r="F46" s="164"/>
      <c r="G46" s="165"/>
      <c r="H46" s="165"/>
      <c r="I46" s="1"/>
      <c r="J46" s="2" t="s">
        <v>30</v>
      </c>
      <c r="K46" s="3" t="s">
        <v>31</v>
      </c>
      <c r="M46" s="37" t="s">
        <v>111</v>
      </c>
    </row>
    <row r="47" spans="2:13" x14ac:dyDescent="0.25">
      <c r="B47" s="68" t="s">
        <v>87</v>
      </c>
      <c r="C47" s="2" t="s">
        <v>293</v>
      </c>
      <c r="D47" s="72" t="s">
        <v>87</v>
      </c>
      <c r="E47" s="56" t="s">
        <v>19</v>
      </c>
      <c r="F47" s="164"/>
      <c r="G47" s="165"/>
      <c r="H47" s="165"/>
      <c r="I47" s="1"/>
      <c r="J47" s="2" t="s">
        <v>28</v>
      </c>
      <c r="K47" s="3" t="s">
        <v>886</v>
      </c>
      <c r="M47" s="37" t="s">
        <v>11</v>
      </c>
    </row>
    <row r="48" spans="2:13" x14ac:dyDescent="0.25">
      <c r="B48" s="68" t="s">
        <v>109</v>
      </c>
      <c r="C48" s="2" t="s">
        <v>293</v>
      </c>
      <c r="D48" s="72"/>
      <c r="E48" s="56" t="s">
        <v>0</v>
      </c>
      <c r="F48" s="164"/>
      <c r="G48" s="165"/>
      <c r="H48" s="165"/>
      <c r="I48" s="1"/>
      <c r="J48" s="2" t="s">
        <v>188</v>
      </c>
      <c r="K48" s="3" t="s">
        <v>189</v>
      </c>
      <c r="M48" s="37" t="s">
        <v>72</v>
      </c>
    </row>
    <row r="49" spans="2:13" x14ac:dyDescent="0.25">
      <c r="B49" s="68" t="s">
        <v>872</v>
      </c>
      <c r="C49" s="2" t="s">
        <v>293</v>
      </c>
      <c r="D49" s="72" t="s">
        <v>872</v>
      </c>
      <c r="E49" s="56" t="s">
        <v>19</v>
      </c>
      <c r="F49" s="164"/>
      <c r="G49" s="165">
        <v>43466</v>
      </c>
      <c r="H49" s="165"/>
      <c r="I49" s="1"/>
      <c r="J49" s="2" t="s">
        <v>28</v>
      </c>
      <c r="K49" s="3" t="s">
        <v>33</v>
      </c>
      <c r="M49" s="37" t="s">
        <v>209</v>
      </c>
    </row>
    <row r="50" spans="2:13" x14ac:dyDescent="0.25">
      <c r="B50" s="68" t="s">
        <v>103</v>
      </c>
      <c r="C50" s="2" t="s">
        <v>293</v>
      </c>
      <c r="D50" s="72" t="s">
        <v>103</v>
      </c>
      <c r="E50" s="56" t="s">
        <v>19</v>
      </c>
      <c r="F50" s="164"/>
      <c r="G50" s="165"/>
      <c r="H50" s="165"/>
      <c r="I50" s="1"/>
      <c r="J50" s="2" t="s">
        <v>22</v>
      </c>
      <c r="K50" s="3" t="s">
        <v>885</v>
      </c>
      <c r="M50" s="37" t="s">
        <v>142</v>
      </c>
    </row>
    <row r="51" spans="2:13" x14ac:dyDescent="0.25">
      <c r="B51" s="69" t="s">
        <v>873</v>
      </c>
      <c r="C51" s="2" t="s">
        <v>293</v>
      </c>
      <c r="D51" s="72" t="s">
        <v>873</v>
      </c>
      <c r="E51" s="58" t="s">
        <v>19</v>
      </c>
      <c r="F51" s="166">
        <v>714</v>
      </c>
      <c r="G51" s="167">
        <v>43466</v>
      </c>
      <c r="H51" s="167"/>
      <c r="I51" s="1"/>
      <c r="J51" s="2" t="s">
        <v>30</v>
      </c>
      <c r="K51" s="57" t="s">
        <v>31</v>
      </c>
      <c r="M51" s="37" t="s">
        <v>101</v>
      </c>
    </row>
    <row r="52" spans="2:13" x14ac:dyDescent="0.25">
      <c r="B52" s="68" t="s">
        <v>110</v>
      </c>
      <c r="C52" s="2" t="s">
        <v>293</v>
      </c>
      <c r="D52" s="72"/>
      <c r="E52" s="56" t="s">
        <v>111</v>
      </c>
      <c r="F52" s="164"/>
      <c r="G52" s="165"/>
      <c r="H52" s="165"/>
      <c r="I52" s="1"/>
      <c r="J52" s="2" t="s">
        <v>859</v>
      </c>
      <c r="K52" s="3" t="s">
        <v>860</v>
      </c>
      <c r="M52" s="37" t="s">
        <v>108</v>
      </c>
    </row>
    <row r="53" spans="2:13" x14ac:dyDescent="0.25">
      <c r="B53" s="68" t="s">
        <v>112</v>
      </c>
      <c r="C53" s="2" t="s">
        <v>293</v>
      </c>
      <c r="D53" s="72" t="s">
        <v>45</v>
      </c>
      <c r="E53" s="56" t="s">
        <v>15</v>
      </c>
      <c r="F53" s="164">
        <v>579</v>
      </c>
      <c r="G53" s="165">
        <v>43466</v>
      </c>
      <c r="H53" s="165"/>
      <c r="I53" s="1"/>
      <c r="J53" s="2" t="s">
        <v>859</v>
      </c>
      <c r="K53" s="3" t="s">
        <v>860</v>
      </c>
      <c r="M53" s="37" t="s">
        <v>126</v>
      </c>
    </row>
    <row r="54" spans="2:13" x14ac:dyDescent="0.25">
      <c r="B54" s="68" t="s">
        <v>113</v>
      </c>
      <c r="C54" s="2" t="s">
        <v>293</v>
      </c>
      <c r="D54" s="72"/>
      <c r="E54" s="56" t="s">
        <v>61</v>
      </c>
      <c r="F54" s="164"/>
      <c r="G54" s="165"/>
      <c r="H54" s="165"/>
      <c r="I54" s="1"/>
      <c r="J54" s="2" t="s">
        <v>114</v>
      </c>
      <c r="K54" s="3" t="s">
        <v>115</v>
      </c>
      <c r="M54" s="37" t="s">
        <v>118</v>
      </c>
    </row>
    <row r="55" spans="2:13" x14ac:dyDescent="0.25">
      <c r="B55" s="68" t="s">
        <v>907</v>
      </c>
      <c r="C55" s="2" t="s">
        <v>293</v>
      </c>
      <c r="D55" s="72" t="s">
        <v>870</v>
      </c>
      <c r="E55" s="56" t="s">
        <v>15</v>
      </c>
      <c r="F55" s="164">
        <v>721</v>
      </c>
      <c r="G55" s="165">
        <v>43466</v>
      </c>
      <c r="H55" s="165"/>
      <c r="I55" s="1"/>
      <c r="J55" s="2" t="s">
        <v>861</v>
      </c>
      <c r="K55" s="3" t="s">
        <v>862</v>
      </c>
      <c r="M55" s="37" t="s">
        <v>0</v>
      </c>
    </row>
    <row r="56" spans="2:13" x14ac:dyDescent="0.25">
      <c r="B56" s="68" t="s">
        <v>191</v>
      </c>
      <c r="C56" s="2" t="s">
        <v>293</v>
      </c>
      <c r="D56" s="72"/>
      <c r="E56" s="56" t="s">
        <v>100</v>
      </c>
      <c r="F56" s="164"/>
      <c r="G56" s="165"/>
      <c r="H56" s="165"/>
      <c r="I56" s="1"/>
      <c r="J56" s="2" t="s">
        <v>73</v>
      </c>
      <c r="K56" s="3" t="s">
        <v>74</v>
      </c>
      <c r="M56" s="37" t="s">
        <v>61</v>
      </c>
    </row>
    <row r="57" spans="2:13" x14ac:dyDescent="0.25">
      <c r="B57" s="68" t="s">
        <v>117</v>
      </c>
      <c r="C57" s="2" t="s">
        <v>293</v>
      </c>
      <c r="D57" s="72"/>
      <c r="E57" s="56" t="s">
        <v>118</v>
      </c>
      <c r="F57" s="164"/>
      <c r="G57" s="165"/>
      <c r="H57" s="165"/>
      <c r="I57" s="1"/>
      <c r="J57" s="2" t="s">
        <v>48</v>
      </c>
      <c r="K57" s="3" t="s">
        <v>49</v>
      </c>
      <c r="M57" s="37" t="s">
        <v>193</v>
      </c>
    </row>
    <row r="58" spans="2:13" x14ac:dyDescent="0.25">
      <c r="B58" s="68" t="s">
        <v>119</v>
      </c>
      <c r="C58" s="2" t="s">
        <v>293</v>
      </c>
      <c r="D58" s="72" t="s">
        <v>878</v>
      </c>
      <c r="E58" s="56" t="s">
        <v>34</v>
      </c>
      <c r="F58" s="164">
        <v>724</v>
      </c>
      <c r="G58" s="165">
        <v>43466</v>
      </c>
      <c r="H58" s="165"/>
      <c r="I58" s="1"/>
      <c r="J58" s="2" t="s">
        <v>42</v>
      </c>
      <c r="K58" s="3" t="s">
        <v>43</v>
      </c>
      <c r="M58" s="37" t="s">
        <v>63</v>
      </c>
    </row>
    <row r="59" spans="2:13" x14ac:dyDescent="0.25">
      <c r="B59" s="68" t="s">
        <v>200</v>
      </c>
      <c r="C59" s="2" t="s">
        <v>293</v>
      </c>
      <c r="D59" s="72" t="s">
        <v>87</v>
      </c>
      <c r="E59" s="56" t="s">
        <v>15</v>
      </c>
      <c r="F59" s="164">
        <v>728</v>
      </c>
      <c r="G59" s="165">
        <v>43466</v>
      </c>
      <c r="H59" s="165"/>
      <c r="I59" s="1"/>
      <c r="J59" s="2" t="s">
        <v>28</v>
      </c>
      <c r="K59" s="3" t="s">
        <v>887</v>
      </c>
      <c r="M59" s="37" t="s">
        <v>76</v>
      </c>
    </row>
    <row r="60" spans="2:13" x14ac:dyDescent="0.25">
      <c r="B60" s="68" t="s">
        <v>120</v>
      </c>
      <c r="C60" s="2" t="s">
        <v>293</v>
      </c>
      <c r="D60" s="72"/>
      <c r="E60" s="56" t="s">
        <v>76</v>
      </c>
      <c r="F60" s="164"/>
      <c r="G60" s="165"/>
      <c r="H60" s="165"/>
      <c r="I60" s="1"/>
      <c r="J60" s="2" t="s">
        <v>77</v>
      </c>
      <c r="K60" s="3" t="s">
        <v>78</v>
      </c>
      <c r="M60" s="37" t="s">
        <v>123</v>
      </c>
    </row>
    <row r="61" spans="2:13" x14ac:dyDescent="0.25">
      <c r="B61" s="68" t="s">
        <v>121</v>
      </c>
      <c r="C61" s="2" t="s">
        <v>293</v>
      </c>
      <c r="D61" s="72" t="s">
        <v>103</v>
      </c>
      <c r="E61" s="56" t="s">
        <v>34</v>
      </c>
      <c r="F61" s="164">
        <v>450</v>
      </c>
      <c r="G61" s="165">
        <v>43466</v>
      </c>
      <c r="H61" s="165"/>
      <c r="I61" s="1"/>
      <c r="J61" s="2" t="s">
        <v>88</v>
      </c>
      <c r="K61" s="3" t="s">
        <v>858</v>
      </c>
      <c r="M61" s="37" t="s">
        <v>83</v>
      </c>
    </row>
    <row r="62" spans="2:13" x14ac:dyDescent="0.25">
      <c r="B62" s="68" t="s">
        <v>35</v>
      </c>
      <c r="C62" s="2" t="s">
        <v>293</v>
      </c>
      <c r="D62" s="72" t="s">
        <v>35</v>
      </c>
      <c r="E62" s="56" t="s">
        <v>19</v>
      </c>
      <c r="F62" s="164"/>
      <c r="G62" s="165"/>
      <c r="H62" s="165"/>
      <c r="I62" s="1"/>
      <c r="J62" s="2" t="s">
        <v>36</v>
      </c>
      <c r="K62" s="3" t="s">
        <v>37</v>
      </c>
      <c r="M62" s="37" t="s">
        <v>19</v>
      </c>
    </row>
    <row r="63" spans="2:13" ht="15.75" thickBot="1" x14ac:dyDescent="0.3">
      <c r="B63" s="68" t="s">
        <v>898</v>
      </c>
      <c r="C63" s="2" t="s">
        <v>293</v>
      </c>
      <c r="D63" s="72" t="s">
        <v>869</v>
      </c>
      <c r="E63" s="56" t="s">
        <v>901</v>
      </c>
      <c r="F63" s="164"/>
      <c r="G63" s="165"/>
      <c r="H63" s="165"/>
      <c r="I63" s="1"/>
      <c r="J63" s="2" t="s">
        <v>897</v>
      </c>
      <c r="K63" s="3" t="s">
        <v>900</v>
      </c>
      <c r="M63" s="38" t="s">
        <v>184</v>
      </c>
    </row>
    <row r="64" spans="2:13" x14ac:dyDescent="0.25">
      <c r="B64" s="68" t="s">
        <v>883</v>
      </c>
      <c r="C64" s="2" t="s">
        <v>293</v>
      </c>
      <c r="D64" s="72" t="s">
        <v>868</v>
      </c>
      <c r="E64" s="56" t="s">
        <v>34</v>
      </c>
      <c r="F64" s="164"/>
      <c r="G64" s="165"/>
      <c r="H64" s="165"/>
      <c r="I64" s="1"/>
      <c r="J64" s="2" t="s">
        <v>16</v>
      </c>
      <c r="K64" s="3" t="s">
        <v>17</v>
      </c>
    </row>
    <row r="65" spans="2:11" x14ac:dyDescent="0.25">
      <c r="B65" s="68" t="s">
        <v>876</v>
      </c>
      <c r="C65" s="2" t="s">
        <v>293</v>
      </c>
      <c r="D65" s="72" t="s">
        <v>876</v>
      </c>
      <c r="E65" s="56" t="s">
        <v>884</v>
      </c>
      <c r="F65" s="164"/>
      <c r="G65" s="165"/>
      <c r="H65" s="165"/>
      <c r="I65" s="1"/>
      <c r="J65" s="2" t="s">
        <v>80</v>
      </c>
      <c r="K65" s="3" t="s">
        <v>81</v>
      </c>
    </row>
    <row r="66" spans="2:11" x14ac:dyDescent="0.25">
      <c r="B66" s="68" t="s">
        <v>122</v>
      </c>
      <c r="C66" s="2" t="s">
        <v>293</v>
      </c>
      <c r="D66" s="72"/>
      <c r="E66" s="56" t="s">
        <v>118</v>
      </c>
      <c r="F66" s="164"/>
      <c r="G66" s="165"/>
      <c r="H66" s="165"/>
      <c r="I66" s="1"/>
      <c r="J66" s="2" t="s">
        <v>114</v>
      </c>
      <c r="K66" s="3" t="s">
        <v>115</v>
      </c>
    </row>
    <row r="67" spans="2:11" x14ac:dyDescent="0.25">
      <c r="B67" s="68" t="s">
        <v>192</v>
      </c>
      <c r="C67" s="2" t="s">
        <v>293</v>
      </c>
      <c r="D67" s="72"/>
      <c r="E67" s="56" t="s">
        <v>193</v>
      </c>
      <c r="F67" s="164"/>
      <c r="G67" s="165"/>
      <c r="H67" s="165"/>
      <c r="I67" s="1"/>
      <c r="J67" s="2" t="s">
        <v>194</v>
      </c>
      <c r="K67" s="3" t="s">
        <v>195</v>
      </c>
    </row>
    <row r="68" spans="2:11" x14ac:dyDescent="0.25">
      <c r="B68" s="68" t="s">
        <v>196</v>
      </c>
      <c r="C68" s="2" t="s">
        <v>293</v>
      </c>
      <c r="D68" s="72"/>
      <c r="E68" s="56" t="s">
        <v>111</v>
      </c>
      <c r="F68" s="164"/>
      <c r="G68" s="165"/>
      <c r="H68" s="165"/>
      <c r="I68" s="1"/>
      <c r="J68" s="2" t="s">
        <v>48</v>
      </c>
      <c r="K68" s="3" t="s">
        <v>49</v>
      </c>
    </row>
    <row r="69" spans="2:11" x14ac:dyDescent="0.25">
      <c r="B69" s="68" t="s">
        <v>129</v>
      </c>
      <c r="C69" s="2" t="s">
        <v>293</v>
      </c>
      <c r="D69" s="72"/>
      <c r="E69" s="56" t="s">
        <v>34</v>
      </c>
      <c r="F69" s="164">
        <v>668</v>
      </c>
      <c r="G69" s="165">
        <v>43466</v>
      </c>
      <c r="H69" s="165"/>
      <c r="I69" s="1"/>
      <c r="J69" s="2" t="s">
        <v>28</v>
      </c>
      <c r="K69" s="3" t="s">
        <v>29</v>
      </c>
    </row>
    <row r="70" spans="2:11" x14ac:dyDescent="0.25">
      <c r="B70" s="68" t="s">
        <v>130</v>
      </c>
      <c r="C70" s="2" t="s">
        <v>293</v>
      </c>
      <c r="D70" s="72" t="s">
        <v>10</v>
      </c>
      <c r="E70" s="56" t="s">
        <v>15</v>
      </c>
      <c r="F70" s="164">
        <v>571</v>
      </c>
      <c r="G70" s="165">
        <v>43466</v>
      </c>
      <c r="H70" s="165"/>
      <c r="I70" s="1"/>
      <c r="J70" s="2" t="s">
        <v>12</v>
      </c>
      <c r="K70" s="3" t="s">
        <v>13</v>
      </c>
    </row>
    <row r="71" spans="2:11" x14ac:dyDescent="0.25">
      <c r="B71" s="68" t="s">
        <v>131</v>
      </c>
      <c r="C71" s="2" t="s">
        <v>293</v>
      </c>
      <c r="D71" s="72"/>
      <c r="E71" s="56" t="s">
        <v>76</v>
      </c>
      <c r="F71" s="164"/>
      <c r="G71" s="165"/>
      <c r="H71" s="165"/>
      <c r="I71" s="1"/>
      <c r="J71" s="2" t="s">
        <v>77</v>
      </c>
      <c r="K71" s="3" t="s">
        <v>78</v>
      </c>
    </row>
    <row r="72" spans="2:11" x14ac:dyDescent="0.25">
      <c r="B72" s="68" t="s">
        <v>895</v>
      </c>
      <c r="C72" s="2" t="s">
        <v>293</v>
      </c>
      <c r="D72" s="72" t="s">
        <v>875</v>
      </c>
      <c r="E72" s="56"/>
      <c r="F72" s="164"/>
      <c r="G72" s="165">
        <v>44197</v>
      </c>
      <c r="H72" s="165"/>
      <c r="I72" s="1"/>
      <c r="J72" s="2" t="s">
        <v>96</v>
      </c>
      <c r="K72" s="3" t="s">
        <v>97</v>
      </c>
    </row>
    <row r="73" spans="2:11" x14ac:dyDescent="0.25">
      <c r="B73" s="68" t="s">
        <v>870</v>
      </c>
      <c r="C73" s="2" t="s">
        <v>293</v>
      </c>
      <c r="D73" s="72" t="s">
        <v>870</v>
      </c>
      <c r="E73" s="56" t="s">
        <v>19</v>
      </c>
      <c r="F73" s="164"/>
      <c r="G73" s="165"/>
      <c r="H73" s="165"/>
      <c r="I73" s="1"/>
      <c r="J73" s="2" t="s">
        <v>861</v>
      </c>
      <c r="K73" s="3" t="s">
        <v>862</v>
      </c>
    </row>
    <row r="74" spans="2:11" x14ac:dyDescent="0.25">
      <c r="B74" s="68" t="s">
        <v>132</v>
      </c>
      <c r="C74" s="2" t="s">
        <v>853</v>
      </c>
      <c r="D74" s="72" t="s">
        <v>103</v>
      </c>
      <c r="E74" s="56" t="s">
        <v>15</v>
      </c>
      <c r="F74" s="164"/>
      <c r="G74" s="165"/>
      <c r="H74" s="165"/>
      <c r="I74" s="1"/>
      <c r="J74" s="2" t="s">
        <v>104</v>
      </c>
      <c r="K74" s="3" t="s">
        <v>105</v>
      </c>
    </row>
    <row r="75" spans="2:11" x14ac:dyDescent="0.25">
      <c r="B75" s="68" t="s">
        <v>51</v>
      </c>
      <c r="C75" s="2" t="s">
        <v>293</v>
      </c>
      <c r="D75" s="72" t="s">
        <v>51</v>
      </c>
      <c r="E75" s="56" t="s">
        <v>19</v>
      </c>
      <c r="F75" s="164"/>
      <c r="G75" s="165"/>
      <c r="H75" s="165"/>
      <c r="I75" s="1"/>
      <c r="J75" s="2" t="s">
        <v>46</v>
      </c>
      <c r="K75" s="3" t="s">
        <v>47</v>
      </c>
    </row>
    <row r="76" spans="2:11" x14ac:dyDescent="0.25">
      <c r="B76" s="68" t="s">
        <v>881</v>
      </c>
      <c r="C76" s="2" t="s">
        <v>293</v>
      </c>
      <c r="D76" s="72" t="s">
        <v>868</v>
      </c>
      <c r="E76" s="56" t="s">
        <v>19</v>
      </c>
      <c r="F76" s="164"/>
      <c r="G76" s="165"/>
      <c r="H76" s="165"/>
      <c r="I76" s="1"/>
      <c r="J76" s="2" t="s">
        <v>16</v>
      </c>
      <c r="K76" s="3" t="s">
        <v>29</v>
      </c>
    </row>
    <row r="77" spans="2:11" x14ac:dyDescent="0.25">
      <c r="B77" s="68" t="s">
        <v>881</v>
      </c>
      <c r="C77" s="2" t="s">
        <v>293</v>
      </c>
      <c r="D77" s="72" t="s">
        <v>868</v>
      </c>
      <c r="E77" s="56" t="s">
        <v>19</v>
      </c>
      <c r="F77" s="164"/>
      <c r="G77" s="165"/>
      <c r="H77" s="165"/>
      <c r="I77" s="1"/>
      <c r="J77" s="2" t="s">
        <v>16</v>
      </c>
      <c r="K77" s="3" t="s">
        <v>17</v>
      </c>
    </row>
    <row r="78" spans="2:11" x14ac:dyDescent="0.25">
      <c r="B78" s="68" t="s">
        <v>133</v>
      </c>
      <c r="C78" s="2" t="s">
        <v>293</v>
      </c>
      <c r="D78" s="72"/>
      <c r="E78" s="56" t="s">
        <v>83</v>
      </c>
      <c r="F78" s="164"/>
      <c r="G78" s="165"/>
      <c r="H78" s="165"/>
      <c r="I78" s="1"/>
      <c r="J78" s="2" t="s">
        <v>84</v>
      </c>
      <c r="K78" s="3" t="s">
        <v>85</v>
      </c>
    </row>
    <row r="79" spans="2:11" x14ac:dyDescent="0.25">
      <c r="B79" s="70" t="s">
        <v>890</v>
      </c>
      <c r="C79" s="2" t="s">
        <v>293</v>
      </c>
      <c r="D79" s="72" t="s">
        <v>873</v>
      </c>
      <c r="E79" s="56"/>
      <c r="F79" s="164"/>
      <c r="G79" s="165"/>
      <c r="H79" s="165"/>
      <c r="I79" s="1"/>
      <c r="J79" s="2" t="s">
        <v>56</v>
      </c>
      <c r="K79" s="3" t="s">
        <v>57</v>
      </c>
    </row>
    <row r="80" spans="2:11" x14ac:dyDescent="0.25">
      <c r="B80" s="68" t="s">
        <v>904</v>
      </c>
      <c r="C80" s="2" t="s">
        <v>293</v>
      </c>
      <c r="D80" s="72" t="s">
        <v>876</v>
      </c>
      <c r="E80" s="56" t="s">
        <v>15</v>
      </c>
      <c r="F80" s="164">
        <v>731</v>
      </c>
      <c r="G80" s="165">
        <v>43466</v>
      </c>
      <c r="H80" s="165"/>
      <c r="I80" s="1"/>
      <c r="J80" s="2" t="s">
        <v>80</v>
      </c>
      <c r="K80" s="3" t="s">
        <v>81</v>
      </c>
    </row>
    <row r="81" spans="2:11" x14ac:dyDescent="0.25">
      <c r="B81" s="68" t="s">
        <v>32</v>
      </c>
      <c r="C81" s="2" t="s">
        <v>293</v>
      </c>
      <c r="D81" s="72" t="s">
        <v>32</v>
      </c>
      <c r="E81" s="56" t="s">
        <v>19</v>
      </c>
      <c r="F81" s="164"/>
      <c r="G81" s="165"/>
      <c r="H81" s="165"/>
      <c r="I81" s="1"/>
      <c r="J81" s="2" t="s">
        <v>30</v>
      </c>
      <c r="K81" s="3" t="s">
        <v>31</v>
      </c>
    </row>
    <row r="82" spans="2:11" x14ac:dyDescent="0.25">
      <c r="B82" s="68" t="s">
        <v>854</v>
      </c>
      <c r="C82" s="2" t="s">
        <v>293</v>
      </c>
      <c r="D82" s="72" t="s">
        <v>24</v>
      </c>
      <c r="E82" s="56" t="s">
        <v>34</v>
      </c>
      <c r="F82" s="164">
        <v>728</v>
      </c>
      <c r="G82" s="165">
        <v>43466</v>
      </c>
      <c r="H82" s="165"/>
      <c r="I82" s="1"/>
      <c r="J82" s="2" t="s">
        <v>92</v>
      </c>
      <c r="K82" s="3" t="s">
        <v>93</v>
      </c>
    </row>
    <row r="83" spans="2:11" x14ac:dyDescent="0.25">
      <c r="B83" s="68" t="s">
        <v>134</v>
      </c>
      <c r="C83" s="2" t="s">
        <v>293</v>
      </c>
      <c r="D83" s="72"/>
      <c r="E83" s="56" t="s">
        <v>100</v>
      </c>
      <c r="F83" s="164"/>
      <c r="G83" s="165"/>
      <c r="H83" s="165"/>
      <c r="I83" s="1"/>
      <c r="J83" s="2" t="s">
        <v>135</v>
      </c>
      <c r="K83" s="3" t="s">
        <v>136</v>
      </c>
    </row>
    <row r="84" spans="2:11" x14ac:dyDescent="0.25">
      <c r="B84" s="68" t="s">
        <v>197</v>
      </c>
      <c r="C84" s="2" t="s">
        <v>293</v>
      </c>
      <c r="D84" s="72" t="s">
        <v>79</v>
      </c>
      <c r="E84" s="56" t="s">
        <v>34</v>
      </c>
      <c r="F84" s="164">
        <v>644</v>
      </c>
      <c r="G84" s="165">
        <v>43466</v>
      </c>
      <c r="H84" s="165"/>
      <c r="I84" s="1"/>
      <c r="J84" s="2" t="s">
        <v>25</v>
      </c>
      <c r="K84" s="3" t="s">
        <v>26</v>
      </c>
    </row>
    <row r="85" spans="2:11" x14ac:dyDescent="0.25">
      <c r="B85" s="68" t="s">
        <v>45</v>
      </c>
      <c r="C85" s="2" t="s">
        <v>293</v>
      </c>
      <c r="D85" s="72" t="s">
        <v>45</v>
      </c>
      <c r="E85" s="56" t="s">
        <v>19</v>
      </c>
      <c r="F85" s="164"/>
      <c r="G85" s="165"/>
      <c r="H85" s="165"/>
      <c r="I85" s="1"/>
      <c r="J85" s="2" t="s">
        <v>859</v>
      </c>
      <c r="K85" s="3" t="s">
        <v>860</v>
      </c>
    </row>
    <row r="86" spans="2:11" x14ac:dyDescent="0.25">
      <c r="B86" s="68" t="s">
        <v>137</v>
      </c>
      <c r="C86" s="2" t="s">
        <v>293</v>
      </c>
      <c r="D86" s="72"/>
      <c r="E86" s="56" t="s">
        <v>0</v>
      </c>
      <c r="F86" s="164"/>
      <c r="G86" s="165"/>
      <c r="H86" s="165"/>
      <c r="I86" s="1"/>
      <c r="J86" s="2" t="s">
        <v>188</v>
      </c>
      <c r="K86" s="3" t="s">
        <v>189</v>
      </c>
    </row>
    <row r="87" spans="2:11" x14ac:dyDescent="0.25">
      <c r="B87" s="68" t="s">
        <v>138</v>
      </c>
      <c r="C87" s="2" t="s">
        <v>293</v>
      </c>
      <c r="D87" s="72" t="s">
        <v>874</v>
      </c>
      <c r="E87" s="56" t="s">
        <v>34</v>
      </c>
      <c r="F87" s="164">
        <v>725</v>
      </c>
      <c r="G87" s="165">
        <v>43466</v>
      </c>
      <c r="H87" s="165"/>
      <c r="I87" s="1"/>
      <c r="J87" s="2" t="s">
        <v>67</v>
      </c>
      <c r="K87" s="3" t="s">
        <v>68</v>
      </c>
    </row>
    <row r="88" spans="2:11" x14ac:dyDescent="0.25">
      <c r="B88" s="68" t="s">
        <v>892</v>
      </c>
      <c r="C88" s="2" t="s">
        <v>293</v>
      </c>
      <c r="D88" s="72" t="s">
        <v>868</v>
      </c>
      <c r="E88" s="56" t="s">
        <v>34</v>
      </c>
      <c r="F88" s="164">
        <v>723</v>
      </c>
      <c r="G88" s="165">
        <v>43466</v>
      </c>
      <c r="H88" s="165"/>
      <c r="I88" s="1"/>
      <c r="J88" s="2" t="s">
        <v>16</v>
      </c>
      <c r="K88" s="3" t="s">
        <v>17</v>
      </c>
    </row>
    <row r="89" spans="2:11" x14ac:dyDescent="0.25">
      <c r="B89" s="68" t="s">
        <v>139</v>
      </c>
      <c r="C89" s="2" t="s">
        <v>293</v>
      </c>
      <c r="D89" s="72"/>
      <c r="E89" s="56" t="s">
        <v>83</v>
      </c>
      <c r="F89" s="164"/>
      <c r="G89" s="165"/>
      <c r="H89" s="165"/>
      <c r="I89" s="1"/>
      <c r="J89" s="2" t="s">
        <v>84</v>
      </c>
      <c r="K89" s="3" t="s">
        <v>85</v>
      </c>
    </row>
    <row r="90" spans="2:11" x14ac:dyDescent="0.25">
      <c r="B90" s="68" t="s">
        <v>198</v>
      </c>
      <c r="C90" s="2" t="s">
        <v>293</v>
      </c>
      <c r="D90" s="72" t="s">
        <v>35</v>
      </c>
      <c r="E90" s="56" t="s">
        <v>15</v>
      </c>
      <c r="F90" s="164">
        <v>730</v>
      </c>
      <c r="G90" s="165">
        <v>43466</v>
      </c>
      <c r="H90" s="165"/>
      <c r="I90" s="1"/>
      <c r="J90" s="2" t="s">
        <v>36</v>
      </c>
      <c r="K90" s="3" t="s">
        <v>37</v>
      </c>
    </row>
    <row r="91" spans="2:11" x14ac:dyDescent="0.25">
      <c r="B91" s="68" t="s">
        <v>905</v>
      </c>
      <c r="C91" s="2" t="s">
        <v>293</v>
      </c>
      <c r="D91" s="72" t="s">
        <v>876</v>
      </c>
      <c r="E91" s="56" t="s">
        <v>906</v>
      </c>
      <c r="F91" s="164">
        <v>731</v>
      </c>
      <c r="G91" s="165">
        <v>43466</v>
      </c>
      <c r="H91" s="165"/>
      <c r="I91" s="1"/>
      <c r="J91" s="2" t="s">
        <v>80</v>
      </c>
      <c r="K91" s="3" t="s">
        <v>81</v>
      </c>
    </row>
    <row r="92" spans="2:11" x14ac:dyDescent="0.25">
      <c r="B92" s="68" t="s">
        <v>140</v>
      </c>
      <c r="C92" s="2" t="s">
        <v>293</v>
      </c>
      <c r="D92" s="72" t="s">
        <v>95</v>
      </c>
      <c r="E92" s="56" t="s">
        <v>34</v>
      </c>
      <c r="F92" s="164">
        <v>726</v>
      </c>
      <c r="G92" s="165">
        <v>43466</v>
      </c>
      <c r="H92" s="165"/>
      <c r="I92" s="1"/>
      <c r="J92" s="2" t="s">
        <v>42</v>
      </c>
      <c r="K92" s="3" t="s">
        <v>43</v>
      </c>
    </row>
    <row r="93" spans="2:11" x14ac:dyDescent="0.25">
      <c r="B93" s="68" t="s">
        <v>141</v>
      </c>
      <c r="C93" s="2" t="s">
        <v>293</v>
      </c>
      <c r="D93" s="72"/>
      <c r="E93" s="56" t="s">
        <v>118</v>
      </c>
      <c r="F93" s="164"/>
      <c r="G93" s="165"/>
      <c r="H93" s="165"/>
      <c r="I93" s="1"/>
      <c r="J93" s="2" t="s">
        <v>199</v>
      </c>
      <c r="K93" s="3" t="s">
        <v>74</v>
      </c>
    </row>
    <row r="94" spans="2:11" x14ac:dyDescent="0.25">
      <c r="B94" s="68" t="s">
        <v>869</v>
      </c>
      <c r="C94" s="2" t="s">
        <v>293</v>
      </c>
      <c r="D94" s="72" t="s">
        <v>869</v>
      </c>
      <c r="E94" s="56" t="s">
        <v>19</v>
      </c>
      <c r="F94" s="164"/>
      <c r="G94" s="165"/>
      <c r="H94" s="165"/>
      <c r="I94" s="1"/>
      <c r="J94" s="2" t="s">
        <v>897</v>
      </c>
      <c r="K94" s="3" t="s">
        <v>900</v>
      </c>
    </row>
    <row r="95" spans="2:11" x14ac:dyDescent="0.25">
      <c r="B95" s="68" t="s">
        <v>143</v>
      </c>
      <c r="C95" s="2" t="s">
        <v>293</v>
      </c>
      <c r="D95" s="72" t="s">
        <v>41</v>
      </c>
      <c r="E95" s="56" t="s">
        <v>15</v>
      </c>
      <c r="F95" s="164">
        <v>677</v>
      </c>
      <c r="G95" s="165">
        <v>43466</v>
      </c>
      <c r="H95" s="165"/>
      <c r="I95" s="1"/>
      <c r="J95" s="2" t="s">
        <v>42</v>
      </c>
      <c r="K95" s="3" t="s">
        <v>43</v>
      </c>
    </row>
    <row r="96" spans="2:11" x14ac:dyDescent="0.25">
      <c r="B96" s="68" t="s">
        <v>874</v>
      </c>
      <c r="C96" s="2" t="s">
        <v>293</v>
      </c>
      <c r="D96" s="72" t="s">
        <v>874</v>
      </c>
      <c r="E96" s="56" t="s">
        <v>19</v>
      </c>
      <c r="F96" s="164"/>
      <c r="G96" s="165"/>
      <c r="H96" s="165"/>
      <c r="I96" s="1"/>
      <c r="J96" s="2" t="s">
        <v>67</v>
      </c>
      <c r="K96" s="3" t="s">
        <v>68</v>
      </c>
    </row>
    <row r="97" spans="2:11" x14ac:dyDescent="0.25">
      <c r="B97" s="68" t="s">
        <v>144</v>
      </c>
      <c r="C97" s="2" t="s">
        <v>293</v>
      </c>
      <c r="D97" s="72" t="s">
        <v>874</v>
      </c>
      <c r="E97" s="56" t="s">
        <v>15</v>
      </c>
      <c r="F97" s="164">
        <v>580</v>
      </c>
      <c r="G97" s="165">
        <v>43466</v>
      </c>
      <c r="H97" s="165"/>
      <c r="I97" s="1"/>
      <c r="J97" s="2" t="s">
        <v>67</v>
      </c>
      <c r="K97" s="3" t="s">
        <v>68</v>
      </c>
    </row>
    <row r="98" spans="2:11" x14ac:dyDescent="0.25">
      <c r="B98" s="68" t="s">
        <v>145</v>
      </c>
      <c r="C98" s="2" t="s">
        <v>293</v>
      </c>
      <c r="D98" s="72"/>
      <c r="E98" s="56" t="s">
        <v>0</v>
      </c>
      <c r="F98" s="164"/>
      <c r="G98" s="165"/>
      <c r="H98" s="165"/>
      <c r="I98" s="1"/>
      <c r="J98" s="2" t="s">
        <v>188</v>
      </c>
      <c r="K98" s="3" t="s">
        <v>189</v>
      </c>
    </row>
    <row r="99" spans="2:11" x14ac:dyDescent="0.25">
      <c r="B99" s="68" t="s">
        <v>915</v>
      </c>
      <c r="C99" s="2"/>
      <c r="D99" s="72"/>
      <c r="E99" s="56"/>
      <c r="F99" s="164"/>
      <c r="G99" s="165"/>
      <c r="H99" s="165"/>
      <c r="I99" s="1"/>
      <c r="J99" s="2" t="s">
        <v>916</v>
      </c>
      <c r="K99" s="3"/>
    </row>
  </sheetData>
  <sheetProtection autoFilter="0"/>
  <autoFilter ref="B2:K96"/>
  <sortState ref="B4:K99">
    <sortCondition ref="B4:B99"/>
  </sortState>
  <customSheetViews>
    <customSheetView guid="{B684B176-1279-41FC-93C5-AC7ABB5920EE}" showGridLines="0" showAutoFilter="1">
      <selection activeCell="B2" sqref="B2"/>
      <pageMargins left="0.511811024" right="0.511811024" top="0.78740157499999996" bottom="0.78740157499999996" header="0.31496062000000002" footer="0.31496062000000002"/>
      <autoFilter ref="B2:H114"/>
    </customSheetView>
  </customSheetViews>
  <dataValidations count="3">
    <dataValidation type="list" allowBlank="1" showInputMessage="1" showErrorMessage="1" sqref="E24:H99 E3:H22">
      <formula1>CARGOS</formula1>
    </dataValidation>
    <dataValidation type="list" allowBlank="1" showInputMessage="1" showErrorMessage="1" sqref="D3">
      <formula1>$M$19:$M$37</formula1>
    </dataValidation>
    <dataValidation type="list" allowBlank="1" showInputMessage="1" showErrorMessage="1" sqref="D4:D99">
      <formula1>$M$19:$M$38</formula1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69"/>
  <sheetViews>
    <sheetView showGridLines="0" workbookViewId="0">
      <pane xSplit="2" ySplit="20" topLeftCell="C36" activePane="bottomRight" state="frozen"/>
      <selection pane="topRight" activeCell="C1" sqref="C1"/>
      <selection pane="bottomLeft" activeCell="A21" sqref="A21"/>
      <selection pane="bottomRight" activeCell="J38" sqref="J38"/>
    </sheetView>
  </sheetViews>
  <sheetFormatPr defaultRowHeight="15" x14ac:dyDescent="0.25"/>
  <cols>
    <col min="1" max="1" width="3.28515625" customWidth="1"/>
    <col min="2" max="2" width="12.7109375" bestFit="1" customWidth="1"/>
    <col min="3" max="3" width="8" customWidth="1"/>
    <col min="4" max="4" width="12.28515625" bestFit="1" customWidth="1"/>
    <col min="5" max="5" width="7.85546875" bestFit="1" customWidth="1"/>
    <col min="6" max="6" width="7.5703125" bestFit="1" customWidth="1"/>
    <col min="7" max="7" width="12.42578125" customWidth="1"/>
    <col min="8" max="8" width="11" customWidth="1"/>
    <col min="9" max="9" width="13" customWidth="1"/>
    <col min="10" max="10" width="18.85546875" customWidth="1"/>
    <col min="11" max="11" width="12.7109375" bestFit="1" customWidth="1"/>
    <col min="12" max="12" width="19.140625" customWidth="1"/>
    <col min="13" max="13" width="22.7109375" customWidth="1"/>
    <col min="14" max="14" width="15.42578125" customWidth="1"/>
    <col min="15" max="15" width="15.85546875" customWidth="1"/>
    <col min="16" max="16" width="12.42578125" bestFit="1" customWidth="1"/>
    <col min="17" max="17" width="17.85546875" customWidth="1"/>
    <col min="20" max="20" width="9.5703125" bestFit="1" customWidth="1"/>
    <col min="21" max="21" width="14" customWidth="1"/>
    <col min="23" max="23" width="14.140625" customWidth="1"/>
    <col min="25" max="25" width="14.85546875" customWidth="1"/>
    <col min="26" max="26" width="19.5703125" customWidth="1"/>
  </cols>
  <sheetData>
    <row r="1" spans="1:17" ht="33.75" x14ac:dyDescent="0.25">
      <c r="A1" s="286" t="s">
        <v>867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</row>
    <row r="2" spans="1:17" ht="21" x14ac:dyDescent="0.25">
      <c r="A2" s="243" t="s">
        <v>641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</row>
    <row r="3" spans="1:17" ht="15.75" thickBot="1" x14ac:dyDescent="0.3"/>
    <row r="4" spans="1:17" ht="15.75" x14ac:dyDescent="0.25">
      <c r="B4" s="287" t="s">
        <v>178</v>
      </c>
      <c r="C4" s="288"/>
      <c r="E4" s="98">
        <v>2019</v>
      </c>
      <c r="F4" s="284" t="s">
        <v>634</v>
      </c>
      <c r="G4" s="285"/>
      <c r="H4" s="284" t="s">
        <v>635</v>
      </c>
      <c r="I4" s="285"/>
      <c r="J4" s="284" t="s">
        <v>636</v>
      </c>
      <c r="K4" s="285"/>
      <c r="L4" s="282" t="s">
        <v>632</v>
      </c>
    </row>
    <row r="5" spans="1:17" ht="16.5" thickBot="1" x14ac:dyDescent="0.3">
      <c r="B5" s="289"/>
      <c r="C5" s="290"/>
      <c r="E5" s="99" t="s">
        <v>165</v>
      </c>
      <c r="F5" s="103" t="s">
        <v>637</v>
      </c>
      <c r="G5" s="104" t="s">
        <v>638</v>
      </c>
      <c r="H5" s="103" t="s">
        <v>637</v>
      </c>
      <c r="I5" s="104" t="s">
        <v>638</v>
      </c>
      <c r="J5" s="103" t="s">
        <v>639</v>
      </c>
      <c r="K5" s="104" t="s">
        <v>638</v>
      </c>
      <c r="L5" s="283"/>
    </row>
    <row r="6" spans="1:17" ht="16.5" thickBot="1" x14ac:dyDescent="0.3">
      <c r="B6" s="292" t="str">
        <f>IF(Registro!A6="","",Registro!A6)</f>
        <v>FSQ-3841</v>
      </c>
      <c r="C6" s="293"/>
      <c r="E6" s="100">
        <v>1</v>
      </c>
      <c r="F6" s="121">
        <f t="shared" ref="F6:F17" si="0">SUMIFS(H$21:H$68,$E$21:$E$68,E6,$F$21:$F$68,$E$4)</f>
        <v>0</v>
      </c>
      <c r="G6" s="122">
        <f t="shared" ref="G6:G17" si="1">SUMIFS(J$21:J$68,$E$21:$E$68,E6,$F$21:$F$68,$E$4)</f>
        <v>0</v>
      </c>
      <c r="H6" s="125">
        <f t="shared" ref="H6:H13" si="2">SUMIFS(K$21:K$68,$E$21:$E$68,$E6,$F$21:$F$68,$E$4)</f>
        <v>0</v>
      </c>
      <c r="I6" s="87">
        <f t="shared" ref="I6:I13" si="3">SUMIFS(M$21:M$68,$E$21:$E$68,$E6,$F$21:$F$68,$E$4)</f>
        <v>0</v>
      </c>
      <c r="J6" s="126">
        <f t="shared" ref="J6:J13" si="4">SUMIFS(N$21:N$68,$E$21:$E$68,$E6,$F$21:$F$68,$E$4)</f>
        <v>0</v>
      </c>
      <c r="K6" s="88">
        <f t="shared" ref="K6:K13" si="5">SUMIFS(P$21:P$68,$E$21:$E$68,$E6,$F$21:$F$68,$E$4)</f>
        <v>0</v>
      </c>
      <c r="L6" s="113">
        <f t="shared" ref="L6:L13" si="6">G6+I6+K6</f>
        <v>0</v>
      </c>
    </row>
    <row r="7" spans="1:17" ht="15.75" thickBot="1" x14ac:dyDescent="0.3">
      <c r="E7" s="101">
        <v>2</v>
      </c>
      <c r="F7" s="123">
        <f t="shared" si="0"/>
        <v>0</v>
      </c>
      <c r="G7" s="124">
        <f t="shared" si="1"/>
        <v>0</v>
      </c>
      <c r="H7" s="125">
        <f t="shared" si="2"/>
        <v>0</v>
      </c>
      <c r="I7" s="87">
        <f t="shared" si="3"/>
        <v>0</v>
      </c>
      <c r="J7" s="126">
        <f t="shared" si="4"/>
        <v>0</v>
      </c>
      <c r="K7" s="88">
        <f t="shared" si="5"/>
        <v>0</v>
      </c>
      <c r="L7" s="113">
        <f t="shared" si="6"/>
        <v>0</v>
      </c>
    </row>
    <row r="8" spans="1:17" x14ac:dyDescent="0.25">
      <c r="B8" s="287" t="s">
        <v>642</v>
      </c>
      <c r="C8" s="288"/>
      <c r="E8" s="101">
        <v>3</v>
      </c>
      <c r="F8" s="123">
        <f t="shared" si="0"/>
        <v>0</v>
      </c>
      <c r="G8" s="124">
        <f t="shared" si="1"/>
        <v>0</v>
      </c>
      <c r="H8" s="125">
        <f t="shared" si="2"/>
        <v>0</v>
      </c>
      <c r="I8" s="87">
        <f t="shared" si="3"/>
        <v>0</v>
      </c>
      <c r="J8" s="126">
        <f t="shared" si="4"/>
        <v>0</v>
      </c>
      <c r="K8" s="88">
        <f t="shared" si="5"/>
        <v>0</v>
      </c>
      <c r="L8" s="113">
        <f t="shared" si="6"/>
        <v>0</v>
      </c>
    </row>
    <row r="9" spans="1:17" x14ac:dyDescent="0.25">
      <c r="B9" s="289"/>
      <c r="C9" s="290"/>
      <c r="E9" s="101">
        <v>4</v>
      </c>
      <c r="F9" s="123">
        <f t="shared" si="0"/>
        <v>0</v>
      </c>
      <c r="G9" s="124">
        <f t="shared" si="1"/>
        <v>0</v>
      </c>
      <c r="H9" s="125">
        <f t="shared" si="2"/>
        <v>0</v>
      </c>
      <c r="I9" s="87">
        <f t="shared" si="3"/>
        <v>0</v>
      </c>
      <c r="J9" s="126">
        <f t="shared" si="4"/>
        <v>0</v>
      </c>
      <c r="K9" s="88">
        <f t="shared" si="5"/>
        <v>0</v>
      </c>
      <c r="L9" s="113">
        <f t="shared" si="6"/>
        <v>0</v>
      </c>
    </row>
    <row r="10" spans="1:17" ht="16.5" thickBot="1" x14ac:dyDescent="0.3">
      <c r="B10" s="292" t="str">
        <f>IF(Registro!E6="","",Registro!E6)</f>
        <v>VW JETTA</v>
      </c>
      <c r="C10" s="293"/>
      <c r="E10" s="101">
        <v>5</v>
      </c>
      <c r="F10" s="123">
        <f t="shared" si="0"/>
        <v>0</v>
      </c>
      <c r="G10" s="124">
        <f t="shared" si="1"/>
        <v>0</v>
      </c>
      <c r="H10" s="125">
        <f t="shared" si="2"/>
        <v>0</v>
      </c>
      <c r="I10" s="87">
        <f t="shared" si="3"/>
        <v>0</v>
      </c>
      <c r="J10" s="126">
        <f t="shared" si="4"/>
        <v>0</v>
      </c>
      <c r="K10" s="88">
        <f t="shared" si="5"/>
        <v>0</v>
      </c>
      <c r="L10" s="113">
        <f t="shared" si="6"/>
        <v>0</v>
      </c>
    </row>
    <row r="11" spans="1:17" x14ac:dyDescent="0.25">
      <c r="E11" s="101">
        <v>6</v>
      </c>
      <c r="F11" s="123">
        <f t="shared" si="0"/>
        <v>0</v>
      </c>
      <c r="G11" s="124">
        <f t="shared" si="1"/>
        <v>0</v>
      </c>
      <c r="H11" s="125">
        <f t="shared" si="2"/>
        <v>0</v>
      </c>
      <c r="I11" s="87">
        <f t="shared" si="3"/>
        <v>0</v>
      </c>
      <c r="J11" s="126">
        <f t="shared" si="4"/>
        <v>0</v>
      </c>
      <c r="K11" s="88">
        <f t="shared" si="5"/>
        <v>0</v>
      </c>
      <c r="L11" s="113">
        <f t="shared" si="6"/>
        <v>0</v>
      </c>
    </row>
    <row r="12" spans="1:17" x14ac:dyDescent="0.25">
      <c r="E12" s="101">
        <v>7</v>
      </c>
      <c r="F12" s="123">
        <f t="shared" si="0"/>
        <v>0</v>
      </c>
      <c r="G12" s="124">
        <f t="shared" si="1"/>
        <v>0</v>
      </c>
      <c r="H12" s="125">
        <f t="shared" si="2"/>
        <v>0</v>
      </c>
      <c r="I12" s="87">
        <f t="shared" si="3"/>
        <v>0</v>
      </c>
      <c r="J12" s="126">
        <f t="shared" si="4"/>
        <v>0</v>
      </c>
      <c r="K12" s="88">
        <f t="shared" si="5"/>
        <v>0</v>
      </c>
      <c r="L12" s="113">
        <f t="shared" si="6"/>
        <v>0</v>
      </c>
    </row>
    <row r="13" spans="1:17" x14ac:dyDescent="0.25">
      <c r="E13" s="101">
        <v>8</v>
      </c>
      <c r="F13" s="123">
        <f t="shared" si="0"/>
        <v>0</v>
      </c>
      <c r="G13" s="124">
        <f t="shared" si="1"/>
        <v>0</v>
      </c>
      <c r="H13" s="125">
        <f t="shared" si="2"/>
        <v>0</v>
      </c>
      <c r="I13" s="87">
        <f t="shared" si="3"/>
        <v>0</v>
      </c>
      <c r="J13" s="126">
        <f t="shared" si="4"/>
        <v>0</v>
      </c>
      <c r="K13" s="88">
        <f t="shared" si="5"/>
        <v>0</v>
      </c>
      <c r="L13" s="113">
        <f t="shared" si="6"/>
        <v>0</v>
      </c>
    </row>
    <row r="14" spans="1:17" x14ac:dyDescent="0.25">
      <c r="E14" s="101">
        <v>9</v>
      </c>
      <c r="F14" s="123">
        <f t="shared" si="0"/>
        <v>0</v>
      </c>
      <c r="G14" s="124">
        <f t="shared" si="1"/>
        <v>0</v>
      </c>
      <c r="H14" s="125">
        <f t="shared" ref="H14:H17" si="7">SUMIFS(K$21:K$68,$E$21:$E$68,$E14,$F$21:$F$68,$E$4)</f>
        <v>0</v>
      </c>
      <c r="I14" s="87">
        <f t="shared" ref="I14:I17" si="8">SUMIFS(M$21:M$68,$E$21:$E$68,$E14,$F$21:$F$68,$E$4)</f>
        <v>0</v>
      </c>
      <c r="J14" s="126">
        <f t="shared" ref="J14:J17" si="9">SUMIFS(N$21:N$68,$E$21:$E$68,$E14,$F$21:$F$68,$E$4)</f>
        <v>0</v>
      </c>
      <c r="K14" s="88">
        <f t="shared" ref="K14:K17" si="10">SUMIFS(P$21:P$68,$E$21:$E$68,$E14,$F$21:$F$68,$E$4)</f>
        <v>0</v>
      </c>
      <c r="L14" s="113">
        <f t="shared" ref="L14:L17" si="11">G14+I14+K14</f>
        <v>0</v>
      </c>
    </row>
    <row r="15" spans="1:17" x14ac:dyDescent="0.25">
      <c r="E15" s="101">
        <v>10</v>
      </c>
      <c r="F15" s="123">
        <f t="shared" si="0"/>
        <v>0</v>
      </c>
      <c r="G15" s="124">
        <f t="shared" si="1"/>
        <v>0</v>
      </c>
      <c r="H15" s="125">
        <f t="shared" si="7"/>
        <v>0</v>
      </c>
      <c r="I15" s="87">
        <f t="shared" si="8"/>
        <v>0</v>
      </c>
      <c r="J15" s="126">
        <f t="shared" si="9"/>
        <v>0</v>
      </c>
      <c r="K15" s="88">
        <f t="shared" si="10"/>
        <v>0</v>
      </c>
      <c r="L15" s="113">
        <f t="shared" si="11"/>
        <v>0</v>
      </c>
    </row>
    <row r="16" spans="1:17" x14ac:dyDescent="0.25">
      <c r="E16" s="101">
        <v>11</v>
      </c>
      <c r="F16" s="123">
        <f t="shared" si="0"/>
        <v>0</v>
      </c>
      <c r="G16" s="124">
        <f t="shared" si="1"/>
        <v>0</v>
      </c>
      <c r="H16" s="125">
        <f t="shared" si="7"/>
        <v>0</v>
      </c>
      <c r="I16" s="87">
        <f t="shared" si="8"/>
        <v>0</v>
      </c>
      <c r="J16" s="126">
        <f t="shared" si="9"/>
        <v>0</v>
      </c>
      <c r="K16" s="88">
        <f t="shared" si="10"/>
        <v>0</v>
      </c>
      <c r="L16" s="113">
        <f t="shared" si="11"/>
        <v>0</v>
      </c>
    </row>
    <row r="17" spans="2:17" ht="15.75" thickBot="1" x14ac:dyDescent="0.3">
      <c r="E17" s="127">
        <v>12</v>
      </c>
      <c r="F17" s="128">
        <f t="shared" si="0"/>
        <v>0</v>
      </c>
      <c r="G17" s="129">
        <f t="shared" si="1"/>
        <v>0</v>
      </c>
      <c r="H17" s="130">
        <f t="shared" si="7"/>
        <v>0</v>
      </c>
      <c r="I17" s="117">
        <f t="shared" si="8"/>
        <v>0</v>
      </c>
      <c r="J17" s="131">
        <f t="shared" si="9"/>
        <v>0</v>
      </c>
      <c r="K17" s="118">
        <f t="shared" si="10"/>
        <v>0</v>
      </c>
      <c r="L17" s="132">
        <f t="shared" si="11"/>
        <v>0</v>
      </c>
    </row>
    <row r="18" spans="2:17" ht="16.5" thickBot="1" x14ac:dyDescent="0.3">
      <c r="E18" s="102" t="s">
        <v>633</v>
      </c>
      <c r="F18" s="133">
        <f t="shared" ref="F18:L18" si="12">SUM(F6:F17)</f>
        <v>0</v>
      </c>
      <c r="G18" s="134">
        <f t="shared" si="12"/>
        <v>0</v>
      </c>
      <c r="H18" s="135">
        <f t="shared" si="12"/>
        <v>0</v>
      </c>
      <c r="I18" s="136">
        <f t="shared" si="12"/>
        <v>0</v>
      </c>
      <c r="J18" s="137">
        <f t="shared" si="12"/>
        <v>0</v>
      </c>
      <c r="K18" s="138">
        <f t="shared" si="12"/>
        <v>0</v>
      </c>
      <c r="L18" s="114">
        <f t="shared" si="12"/>
        <v>0</v>
      </c>
    </row>
    <row r="19" spans="2:17" ht="15.75" thickBot="1" x14ac:dyDescent="0.3"/>
    <row r="20" spans="2:17" ht="48" thickBot="1" x14ac:dyDescent="0.3">
      <c r="B20" s="120" t="s">
        <v>165</v>
      </c>
      <c r="C20" s="119" t="s">
        <v>657</v>
      </c>
      <c r="D20" s="86" t="s">
        <v>658</v>
      </c>
      <c r="E20" s="84" t="s">
        <v>148</v>
      </c>
      <c r="F20" s="85" t="s">
        <v>631</v>
      </c>
      <c r="G20" s="92" t="s">
        <v>624</v>
      </c>
      <c r="H20" s="89" t="s">
        <v>626</v>
      </c>
      <c r="I20" s="90" t="s">
        <v>625</v>
      </c>
      <c r="J20" s="91" t="s">
        <v>627</v>
      </c>
      <c r="K20" s="84" t="s">
        <v>629</v>
      </c>
      <c r="L20" s="90" t="s">
        <v>625</v>
      </c>
      <c r="M20" s="91" t="s">
        <v>627</v>
      </c>
      <c r="N20" s="84" t="s">
        <v>628</v>
      </c>
      <c r="O20" s="90" t="s">
        <v>630</v>
      </c>
      <c r="P20" s="91" t="s">
        <v>627</v>
      </c>
      <c r="Q20" s="92" t="s">
        <v>659</v>
      </c>
    </row>
    <row r="21" spans="2:17" ht="15.75" x14ac:dyDescent="0.25">
      <c r="B21" s="291" t="s">
        <v>645</v>
      </c>
      <c r="C21" s="143">
        <v>4</v>
      </c>
      <c r="D21" s="144">
        <v>44216</v>
      </c>
      <c r="E21" s="141">
        <f>IF($D21="","",MONTH($D21))</f>
        <v>1</v>
      </c>
      <c r="F21" s="141">
        <f>IF($D21="","",YEAR($D21))</f>
        <v>2021</v>
      </c>
      <c r="G21" s="147">
        <v>172093</v>
      </c>
      <c r="H21" s="148">
        <v>25.399000000000001</v>
      </c>
      <c r="I21" s="149">
        <v>4.5990000000000002</v>
      </c>
      <c r="J21" s="93">
        <f>H21*I21</f>
        <v>116.81000100000001</v>
      </c>
      <c r="K21" s="148"/>
      <c r="L21" s="152"/>
      <c r="M21" s="94">
        <f>K21*L21</f>
        <v>0</v>
      </c>
      <c r="N21" s="148"/>
      <c r="O21" s="154"/>
      <c r="P21" s="95">
        <f>N21*O21</f>
        <v>0</v>
      </c>
      <c r="Q21" s="139">
        <f>J21+M21+P21</f>
        <v>116.81000100000001</v>
      </c>
    </row>
    <row r="22" spans="2:17" ht="15.75" x14ac:dyDescent="0.25">
      <c r="B22" s="291"/>
      <c r="C22" s="145">
        <v>3</v>
      </c>
      <c r="D22" s="146">
        <v>44223</v>
      </c>
      <c r="E22" s="142">
        <f t="shared" ref="E22:E68" si="13">IF($D22="","",MONTH($D22))</f>
        <v>1</v>
      </c>
      <c r="F22" s="142">
        <f t="shared" ref="F22:F68" si="14">IF($D22="","",YEAR($D22))</f>
        <v>2021</v>
      </c>
      <c r="G22" s="156">
        <v>172793</v>
      </c>
      <c r="H22" s="150">
        <v>24.001000000000001</v>
      </c>
      <c r="I22" s="151">
        <v>4.6989999999999998</v>
      </c>
      <c r="J22" s="82">
        <f t="shared" ref="J22" si="15">H22*I22</f>
        <v>112.780699</v>
      </c>
      <c r="K22" s="150"/>
      <c r="L22" s="153"/>
      <c r="M22" s="87">
        <f t="shared" ref="M22" si="16">K22*L22</f>
        <v>0</v>
      </c>
      <c r="N22" s="150"/>
      <c r="O22" s="155"/>
      <c r="P22" s="88">
        <f t="shared" ref="P22" si="17">N22*O22</f>
        <v>0</v>
      </c>
      <c r="Q22" s="140">
        <f t="shared" ref="Q22" si="18">J22+M22+P22</f>
        <v>112.780699</v>
      </c>
    </row>
    <row r="23" spans="2:17" ht="15.75" x14ac:dyDescent="0.25">
      <c r="B23" s="291"/>
      <c r="C23" s="145"/>
      <c r="D23" s="146"/>
      <c r="E23" s="142" t="str">
        <f t="shared" si="13"/>
        <v/>
      </c>
      <c r="F23" s="142" t="str">
        <f t="shared" si="14"/>
        <v/>
      </c>
      <c r="G23" s="156"/>
      <c r="H23" s="150"/>
      <c r="I23" s="151"/>
      <c r="J23" s="82">
        <f t="shared" ref="J23:J68" si="19">H23*I23</f>
        <v>0</v>
      </c>
      <c r="K23" s="150"/>
      <c r="L23" s="153"/>
      <c r="M23" s="87">
        <f t="shared" ref="M23:M68" si="20">K23*L23</f>
        <v>0</v>
      </c>
      <c r="N23" s="150"/>
      <c r="O23" s="155"/>
      <c r="P23" s="88">
        <f t="shared" ref="P23:P68" si="21">N23*O23</f>
        <v>0</v>
      </c>
      <c r="Q23" s="140">
        <f t="shared" ref="Q23:Q68" si="22">J23+M23+P23</f>
        <v>0</v>
      </c>
    </row>
    <row r="24" spans="2:17" ht="15.75" x14ac:dyDescent="0.25">
      <c r="B24" s="291"/>
      <c r="C24" s="145"/>
      <c r="D24" s="146"/>
      <c r="E24" s="142" t="str">
        <f t="shared" si="13"/>
        <v/>
      </c>
      <c r="F24" s="142" t="str">
        <f t="shared" si="14"/>
        <v/>
      </c>
      <c r="G24" s="156"/>
      <c r="H24" s="150"/>
      <c r="I24" s="151"/>
      <c r="J24" s="82">
        <f t="shared" si="19"/>
        <v>0</v>
      </c>
      <c r="K24" s="150"/>
      <c r="L24" s="153"/>
      <c r="M24" s="87">
        <f t="shared" si="20"/>
        <v>0</v>
      </c>
      <c r="N24" s="150"/>
      <c r="O24" s="155"/>
      <c r="P24" s="88">
        <f t="shared" si="21"/>
        <v>0</v>
      </c>
      <c r="Q24" s="140">
        <f t="shared" si="22"/>
        <v>0</v>
      </c>
    </row>
    <row r="25" spans="2:17" ht="15.75" x14ac:dyDescent="0.25">
      <c r="B25" s="291" t="s">
        <v>646</v>
      </c>
      <c r="C25" s="145">
        <v>9</v>
      </c>
      <c r="D25" s="146">
        <v>44230</v>
      </c>
      <c r="E25" s="142">
        <f t="shared" si="13"/>
        <v>2</v>
      </c>
      <c r="F25" s="142">
        <f t="shared" si="14"/>
        <v>2021</v>
      </c>
      <c r="G25" s="156">
        <v>173567</v>
      </c>
      <c r="H25" s="150">
        <v>38</v>
      </c>
      <c r="I25" s="151">
        <v>4.6989999999999998</v>
      </c>
      <c r="J25" s="82">
        <f t="shared" si="19"/>
        <v>178.56199999999998</v>
      </c>
      <c r="K25" s="150" t="s">
        <v>919</v>
      </c>
      <c r="L25" s="153" t="s">
        <v>919</v>
      </c>
      <c r="M25" s="87" t="s">
        <v>919</v>
      </c>
      <c r="N25" s="150" t="s">
        <v>919</v>
      </c>
      <c r="O25" s="155" t="s">
        <v>919</v>
      </c>
      <c r="P25" s="88" t="s">
        <v>919</v>
      </c>
      <c r="Q25" s="140" t="s">
        <v>919</v>
      </c>
    </row>
    <row r="26" spans="2:17" ht="15.75" x14ac:dyDescent="0.25">
      <c r="B26" s="291"/>
      <c r="C26" s="145">
        <v>11</v>
      </c>
      <c r="D26" s="146">
        <v>44249</v>
      </c>
      <c r="E26" s="142">
        <f t="shared" si="13"/>
        <v>2</v>
      </c>
      <c r="F26" s="142">
        <f t="shared" si="14"/>
        <v>2021</v>
      </c>
      <c r="G26" s="156">
        <v>15512</v>
      </c>
      <c r="H26" s="150">
        <v>24.001000000000001</v>
      </c>
      <c r="I26" s="151">
        <v>4.9989999999999997</v>
      </c>
      <c r="J26" s="82">
        <f t="shared" si="19"/>
        <v>119.980999</v>
      </c>
      <c r="K26" s="150">
        <v>4</v>
      </c>
      <c r="L26" s="153">
        <v>29</v>
      </c>
      <c r="M26" s="87">
        <f t="shared" si="20"/>
        <v>116</v>
      </c>
      <c r="N26" s="150">
        <v>1</v>
      </c>
      <c r="O26" s="155">
        <v>24.5</v>
      </c>
      <c r="P26" s="88">
        <f t="shared" si="21"/>
        <v>24.5</v>
      </c>
      <c r="Q26" s="140">
        <f t="shared" si="22"/>
        <v>260.480999</v>
      </c>
    </row>
    <row r="27" spans="2:17" ht="15.75" x14ac:dyDescent="0.25">
      <c r="B27" s="291"/>
      <c r="C27" s="145">
        <v>16</v>
      </c>
      <c r="D27" s="146">
        <v>44253</v>
      </c>
      <c r="E27" s="142">
        <f t="shared" si="13"/>
        <v>2</v>
      </c>
      <c r="F27" s="142">
        <f t="shared" si="14"/>
        <v>2021</v>
      </c>
      <c r="G27" s="156">
        <v>176025</v>
      </c>
      <c r="H27" s="150">
        <v>26</v>
      </c>
      <c r="I27" s="151">
        <v>4.9989999999999997</v>
      </c>
      <c r="J27" s="82">
        <f t="shared" si="19"/>
        <v>129.97399999999999</v>
      </c>
      <c r="K27" s="150"/>
      <c r="L27" s="153"/>
      <c r="M27" s="87">
        <f t="shared" si="20"/>
        <v>0</v>
      </c>
      <c r="N27" s="150"/>
      <c r="O27" s="155"/>
      <c r="P27" s="88">
        <f t="shared" si="21"/>
        <v>0</v>
      </c>
      <c r="Q27" s="140">
        <f t="shared" si="22"/>
        <v>129.97399999999999</v>
      </c>
    </row>
    <row r="28" spans="2:17" ht="15.75" x14ac:dyDescent="0.25">
      <c r="B28" s="291"/>
      <c r="C28" s="145"/>
      <c r="D28" s="146"/>
      <c r="E28" s="142" t="str">
        <f t="shared" si="13"/>
        <v/>
      </c>
      <c r="F28" s="142" t="str">
        <f t="shared" si="14"/>
        <v/>
      </c>
      <c r="G28" s="156"/>
      <c r="H28" s="150"/>
      <c r="I28" s="151"/>
      <c r="J28" s="82">
        <f t="shared" si="19"/>
        <v>0</v>
      </c>
      <c r="K28" s="150"/>
      <c r="L28" s="153"/>
      <c r="M28" s="87">
        <f t="shared" si="20"/>
        <v>0</v>
      </c>
      <c r="N28" s="150"/>
      <c r="O28" s="155"/>
      <c r="P28" s="88">
        <f t="shared" si="21"/>
        <v>0</v>
      </c>
      <c r="Q28" s="140">
        <f t="shared" si="22"/>
        <v>0</v>
      </c>
    </row>
    <row r="29" spans="2:17" ht="15.75" x14ac:dyDescent="0.25">
      <c r="B29" s="291" t="s">
        <v>647</v>
      </c>
      <c r="C29" s="145">
        <v>18</v>
      </c>
      <c r="D29" s="146">
        <v>44263</v>
      </c>
      <c r="E29" s="142">
        <f t="shared" si="13"/>
        <v>3</v>
      </c>
      <c r="F29" s="142">
        <f t="shared" si="14"/>
        <v>2021</v>
      </c>
      <c r="G29" s="156">
        <v>177078</v>
      </c>
      <c r="H29" s="150">
        <v>49</v>
      </c>
      <c r="I29" s="151">
        <v>5.1989999999999998</v>
      </c>
      <c r="J29" s="82">
        <f t="shared" si="19"/>
        <v>254.751</v>
      </c>
      <c r="K29" s="150"/>
      <c r="L29" s="153"/>
      <c r="M29" s="87">
        <f t="shared" si="20"/>
        <v>0</v>
      </c>
      <c r="N29" s="150"/>
      <c r="O29" s="155"/>
      <c r="P29" s="88">
        <f t="shared" si="21"/>
        <v>0</v>
      </c>
      <c r="Q29" s="140">
        <f t="shared" si="22"/>
        <v>254.751</v>
      </c>
    </row>
    <row r="30" spans="2:17" ht="15.75" x14ac:dyDescent="0.25">
      <c r="B30" s="291"/>
      <c r="C30" s="145">
        <v>23</v>
      </c>
      <c r="D30" s="146">
        <v>44285</v>
      </c>
      <c r="E30" s="142">
        <f t="shared" si="13"/>
        <v>3</v>
      </c>
      <c r="F30" s="142">
        <f t="shared" si="14"/>
        <v>2021</v>
      </c>
      <c r="G30" s="156">
        <v>179418</v>
      </c>
      <c r="H30" s="150">
        <v>47.021000000000001</v>
      </c>
      <c r="I30" s="151">
        <v>5.2990000000000004</v>
      </c>
      <c r="J30" s="82">
        <f t="shared" si="19"/>
        <v>249.16427900000002</v>
      </c>
      <c r="K30" s="150"/>
      <c r="L30" s="153"/>
      <c r="M30" s="87">
        <f t="shared" si="20"/>
        <v>0</v>
      </c>
      <c r="N30" s="150"/>
      <c r="O30" s="155"/>
      <c r="P30" s="88">
        <f t="shared" si="21"/>
        <v>0</v>
      </c>
      <c r="Q30" s="140">
        <f t="shared" si="22"/>
        <v>249.16427900000002</v>
      </c>
    </row>
    <row r="31" spans="2:17" ht="15.75" x14ac:dyDescent="0.25">
      <c r="B31" s="291"/>
      <c r="C31" s="145"/>
      <c r="D31" s="146"/>
      <c r="E31" s="142" t="str">
        <f t="shared" si="13"/>
        <v/>
      </c>
      <c r="F31" s="142" t="str">
        <f t="shared" si="14"/>
        <v/>
      </c>
      <c r="G31" s="156"/>
      <c r="H31" s="150"/>
      <c r="I31" s="151"/>
      <c r="J31" s="82">
        <f t="shared" si="19"/>
        <v>0</v>
      </c>
      <c r="K31" s="150"/>
      <c r="L31" s="153"/>
      <c r="M31" s="87">
        <f t="shared" si="20"/>
        <v>0</v>
      </c>
      <c r="N31" s="150"/>
      <c r="O31" s="155"/>
      <c r="P31" s="88">
        <f t="shared" si="21"/>
        <v>0</v>
      </c>
      <c r="Q31" s="140">
        <f t="shared" si="22"/>
        <v>0</v>
      </c>
    </row>
    <row r="32" spans="2:17" ht="15.75" x14ac:dyDescent="0.25">
      <c r="B32" s="291"/>
      <c r="C32" s="145"/>
      <c r="D32" s="146"/>
      <c r="E32" s="142" t="str">
        <f t="shared" si="13"/>
        <v/>
      </c>
      <c r="F32" s="142" t="str">
        <f t="shared" si="14"/>
        <v/>
      </c>
      <c r="G32" s="156"/>
      <c r="H32" s="150"/>
      <c r="I32" s="151"/>
      <c r="J32" s="82">
        <f t="shared" si="19"/>
        <v>0</v>
      </c>
      <c r="K32" s="150"/>
      <c r="L32" s="153"/>
      <c r="M32" s="87">
        <f t="shared" si="20"/>
        <v>0</v>
      </c>
      <c r="N32" s="150"/>
      <c r="O32" s="155"/>
      <c r="P32" s="88">
        <f t="shared" si="21"/>
        <v>0</v>
      </c>
      <c r="Q32" s="140">
        <f t="shared" si="22"/>
        <v>0</v>
      </c>
    </row>
    <row r="33" spans="2:17" ht="15.75" x14ac:dyDescent="0.25">
      <c r="B33" s="291" t="s">
        <v>648</v>
      </c>
      <c r="C33" s="145"/>
      <c r="D33" s="146"/>
      <c r="E33" s="142" t="str">
        <f t="shared" si="13"/>
        <v/>
      </c>
      <c r="F33" s="142" t="str">
        <f t="shared" si="14"/>
        <v/>
      </c>
      <c r="G33" s="156"/>
      <c r="H33" s="150"/>
      <c r="I33" s="151"/>
      <c r="J33" s="82">
        <f t="shared" si="19"/>
        <v>0</v>
      </c>
      <c r="K33" s="150"/>
      <c r="L33" s="153"/>
      <c r="M33" s="87">
        <f t="shared" si="20"/>
        <v>0</v>
      </c>
      <c r="N33" s="150"/>
      <c r="O33" s="155"/>
      <c r="P33" s="88">
        <f t="shared" si="21"/>
        <v>0</v>
      </c>
      <c r="Q33" s="140">
        <f t="shared" si="22"/>
        <v>0</v>
      </c>
    </row>
    <row r="34" spans="2:17" ht="15.75" x14ac:dyDescent="0.25">
      <c r="B34" s="291"/>
      <c r="C34" s="145"/>
      <c r="D34" s="146"/>
      <c r="E34" s="142" t="str">
        <f t="shared" si="13"/>
        <v/>
      </c>
      <c r="F34" s="142" t="str">
        <f t="shared" si="14"/>
        <v/>
      </c>
      <c r="G34" s="156"/>
      <c r="H34" s="150"/>
      <c r="I34" s="151"/>
      <c r="J34" s="82">
        <f t="shared" si="19"/>
        <v>0</v>
      </c>
      <c r="K34" s="150"/>
      <c r="L34" s="153"/>
      <c r="M34" s="87">
        <f t="shared" si="20"/>
        <v>0</v>
      </c>
      <c r="N34" s="150"/>
      <c r="O34" s="155"/>
      <c r="P34" s="88">
        <f t="shared" si="21"/>
        <v>0</v>
      </c>
      <c r="Q34" s="140">
        <f t="shared" si="22"/>
        <v>0</v>
      </c>
    </row>
    <row r="35" spans="2:17" ht="15.75" x14ac:dyDescent="0.25">
      <c r="B35" s="291"/>
      <c r="C35" s="145"/>
      <c r="D35" s="146"/>
      <c r="E35" s="142" t="str">
        <f t="shared" si="13"/>
        <v/>
      </c>
      <c r="F35" s="142" t="str">
        <f t="shared" si="14"/>
        <v/>
      </c>
      <c r="G35" s="156"/>
      <c r="H35" s="150"/>
      <c r="I35" s="151"/>
      <c r="J35" s="82">
        <f t="shared" si="19"/>
        <v>0</v>
      </c>
      <c r="K35" s="150"/>
      <c r="L35" s="153"/>
      <c r="M35" s="87">
        <f t="shared" si="20"/>
        <v>0</v>
      </c>
      <c r="N35" s="150"/>
      <c r="O35" s="155"/>
      <c r="P35" s="88">
        <f t="shared" si="21"/>
        <v>0</v>
      </c>
      <c r="Q35" s="140">
        <f t="shared" si="22"/>
        <v>0</v>
      </c>
    </row>
    <row r="36" spans="2:17" ht="15.75" x14ac:dyDescent="0.25">
      <c r="B36" s="291"/>
      <c r="C36" s="145"/>
      <c r="D36" s="146"/>
      <c r="E36" s="142" t="str">
        <f t="shared" si="13"/>
        <v/>
      </c>
      <c r="F36" s="142" t="str">
        <f t="shared" si="14"/>
        <v/>
      </c>
      <c r="G36" s="156"/>
      <c r="H36" s="150"/>
      <c r="I36" s="151"/>
      <c r="J36" s="82">
        <f t="shared" si="19"/>
        <v>0</v>
      </c>
      <c r="K36" s="150"/>
      <c r="L36" s="153"/>
      <c r="M36" s="87">
        <f t="shared" si="20"/>
        <v>0</v>
      </c>
      <c r="N36" s="150"/>
      <c r="O36" s="155"/>
      <c r="P36" s="88">
        <f t="shared" si="21"/>
        <v>0</v>
      </c>
      <c r="Q36" s="140">
        <f t="shared" si="22"/>
        <v>0</v>
      </c>
    </row>
    <row r="37" spans="2:17" ht="15.75" x14ac:dyDescent="0.25">
      <c r="B37" s="291" t="s">
        <v>649</v>
      </c>
      <c r="C37" s="145">
        <v>27</v>
      </c>
      <c r="D37" s="146">
        <v>44327</v>
      </c>
      <c r="E37" s="142">
        <f t="shared" si="13"/>
        <v>5</v>
      </c>
      <c r="F37" s="142">
        <f t="shared" si="14"/>
        <v>2021</v>
      </c>
      <c r="G37" s="156">
        <v>183573</v>
      </c>
      <c r="H37" s="150">
        <v>32.920999999999999</v>
      </c>
      <c r="I37" s="151">
        <v>5.4989999999999997</v>
      </c>
      <c r="J37" s="82">
        <f t="shared" si="19"/>
        <v>181.032579</v>
      </c>
      <c r="K37" s="150"/>
      <c r="L37" s="153"/>
      <c r="M37" s="87">
        <f t="shared" si="20"/>
        <v>0</v>
      </c>
      <c r="N37" s="150"/>
      <c r="O37" s="155"/>
      <c r="P37" s="88">
        <f t="shared" si="21"/>
        <v>0</v>
      </c>
      <c r="Q37" s="140">
        <f t="shared" si="22"/>
        <v>181.032579</v>
      </c>
    </row>
    <row r="38" spans="2:17" ht="15.75" x14ac:dyDescent="0.25">
      <c r="B38" s="291"/>
      <c r="C38" s="145"/>
      <c r="D38" s="146"/>
      <c r="E38" s="142" t="str">
        <f t="shared" si="13"/>
        <v/>
      </c>
      <c r="F38" s="142" t="str">
        <f t="shared" si="14"/>
        <v/>
      </c>
      <c r="G38" s="156"/>
      <c r="H38" s="150"/>
      <c r="I38" s="151"/>
      <c r="J38" s="82">
        <f t="shared" si="19"/>
        <v>0</v>
      </c>
      <c r="K38" s="150"/>
      <c r="L38" s="153"/>
      <c r="M38" s="87">
        <f t="shared" si="20"/>
        <v>0</v>
      </c>
      <c r="N38" s="150"/>
      <c r="O38" s="155"/>
      <c r="P38" s="88">
        <f t="shared" si="21"/>
        <v>0</v>
      </c>
      <c r="Q38" s="140">
        <f t="shared" si="22"/>
        <v>0</v>
      </c>
    </row>
    <row r="39" spans="2:17" ht="15.75" x14ac:dyDescent="0.25">
      <c r="B39" s="291"/>
      <c r="C39" s="145"/>
      <c r="D39" s="146"/>
      <c r="E39" s="142" t="str">
        <f t="shared" si="13"/>
        <v/>
      </c>
      <c r="F39" s="142" t="str">
        <f t="shared" si="14"/>
        <v/>
      </c>
      <c r="G39" s="156"/>
      <c r="H39" s="150"/>
      <c r="I39" s="151"/>
      <c r="J39" s="82">
        <f t="shared" si="19"/>
        <v>0</v>
      </c>
      <c r="K39" s="150"/>
      <c r="L39" s="153"/>
      <c r="M39" s="87">
        <f t="shared" si="20"/>
        <v>0</v>
      </c>
      <c r="N39" s="150"/>
      <c r="O39" s="155"/>
      <c r="P39" s="88">
        <f t="shared" si="21"/>
        <v>0</v>
      </c>
      <c r="Q39" s="140">
        <f t="shared" si="22"/>
        <v>0</v>
      </c>
    </row>
    <row r="40" spans="2:17" ht="15.75" x14ac:dyDescent="0.25">
      <c r="B40" s="291"/>
      <c r="C40" s="145"/>
      <c r="D40" s="146"/>
      <c r="E40" s="142" t="str">
        <f t="shared" si="13"/>
        <v/>
      </c>
      <c r="F40" s="142" t="str">
        <f t="shared" si="14"/>
        <v/>
      </c>
      <c r="G40" s="156"/>
      <c r="H40" s="150"/>
      <c r="I40" s="151"/>
      <c r="J40" s="82">
        <f t="shared" si="19"/>
        <v>0</v>
      </c>
      <c r="K40" s="150"/>
      <c r="L40" s="153"/>
      <c r="M40" s="87">
        <f t="shared" si="20"/>
        <v>0</v>
      </c>
      <c r="N40" s="150"/>
      <c r="O40" s="155"/>
      <c r="P40" s="88">
        <f t="shared" si="21"/>
        <v>0</v>
      </c>
      <c r="Q40" s="140">
        <f t="shared" si="22"/>
        <v>0</v>
      </c>
    </row>
    <row r="41" spans="2:17" ht="15.75" x14ac:dyDescent="0.25">
      <c r="B41" s="291" t="s">
        <v>650</v>
      </c>
      <c r="C41" s="145"/>
      <c r="D41" s="146"/>
      <c r="E41" s="142" t="str">
        <f t="shared" si="13"/>
        <v/>
      </c>
      <c r="F41" s="142" t="str">
        <f t="shared" si="14"/>
        <v/>
      </c>
      <c r="G41" s="156"/>
      <c r="H41" s="150"/>
      <c r="I41" s="151"/>
      <c r="J41" s="82">
        <f t="shared" si="19"/>
        <v>0</v>
      </c>
      <c r="K41" s="150"/>
      <c r="L41" s="153"/>
      <c r="M41" s="87">
        <f t="shared" si="20"/>
        <v>0</v>
      </c>
      <c r="N41" s="150"/>
      <c r="O41" s="155"/>
      <c r="P41" s="88">
        <f t="shared" si="21"/>
        <v>0</v>
      </c>
      <c r="Q41" s="140">
        <f t="shared" si="22"/>
        <v>0</v>
      </c>
    </row>
    <row r="42" spans="2:17" ht="15.75" x14ac:dyDescent="0.25">
      <c r="B42" s="291"/>
      <c r="C42" s="145"/>
      <c r="D42" s="146"/>
      <c r="E42" s="142" t="str">
        <f t="shared" si="13"/>
        <v/>
      </c>
      <c r="F42" s="142" t="str">
        <f t="shared" si="14"/>
        <v/>
      </c>
      <c r="G42" s="156"/>
      <c r="H42" s="150"/>
      <c r="I42" s="151"/>
      <c r="J42" s="82">
        <f t="shared" si="19"/>
        <v>0</v>
      </c>
      <c r="K42" s="150"/>
      <c r="L42" s="153"/>
      <c r="M42" s="87">
        <f t="shared" si="20"/>
        <v>0</v>
      </c>
      <c r="N42" s="150"/>
      <c r="O42" s="155"/>
      <c r="P42" s="88">
        <f t="shared" si="21"/>
        <v>0</v>
      </c>
      <c r="Q42" s="140">
        <f t="shared" si="22"/>
        <v>0</v>
      </c>
    </row>
    <row r="43" spans="2:17" ht="15.75" x14ac:dyDescent="0.25">
      <c r="B43" s="291"/>
      <c r="C43" s="145"/>
      <c r="D43" s="146"/>
      <c r="E43" s="142" t="str">
        <f t="shared" si="13"/>
        <v/>
      </c>
      <c r="F43" s="142" t="str">
        <f t="shared" si="14"/>
        <v/>
      </c>
      <c r="G43" s="156"/>
      <c r="H43" s="150"/>
      <c r="I43" s="151"/>
      <c r="J43" s="82">
        <f t="shared" si="19"/>
        <v>0</v>
      </c>
      <c r="K43" s="150"/>
      <c r="L43" s="153"/>
      <c r="M43" s="87">
        <f t="shared" si="20"/>
        <v>0</v>
      </c>
      <c r="N43" s="150"/>
      <c r="O43" s="155"/>
      <c r="P43" s="88">
        <f t="shared" si="21"/>
        <v>0</v>
      </c>
      <c r="Q43" s="140">
        <f t="shared" si="22"/>
        <v>0</v>
      </c>
    </row>
    <row r="44" spans="2:17" ht="15.75" x14ac:dyDescent="0.25">
      <c r="B44" s="291"/>
      <c r="C44" s="145"/>
      <c r="D44" s="146"/>
      <c r="E44" s="142" t="str">
        <f t="shared" si="13"/>
        <v/>
      </c>
      <c r="F44" s="142" t="str">
        <f t="shared" si="14"/>
        <v/>
      </c>
      <c r="G44" s="156"/>
      <c r="H44" s="150"/>
      <c r="I44" s="151"/>
      <c r="J44" s="82">
        <f t="shared" si="19"/>
        <v>0</v>
      </c>
      <c r="K44" s="150"/>
      <c r="L44" s="153"/>
      <c r="M44" s="87">
        <f t="shared" si="20"/>
        <v>0</v>
      </c>
      <c r="N44" s="150"/>
      <c r="O44" s="155"/>
      <c r="P44" s="88">
        <f t="shared" si="21"/>
        <v>0</v>
      </c>
      <c r="Q44" s="140">
        <f t="shared" si="22"/>
        <v>0</v>
      </c>
    </row>
    <row r="45" spans="2:17" ht="15.75" x14ac:dyDescent="0.25">
      <c r="B45" s="291" t="s">
        <v>651</v>
      </c>
      <c r="C45" s="145"/>
      <c r="D45" s="146"/>
      <c r="E45" s="142" t="str">
        <f t="shared" si="13"/>
        <v/>
      </c>
      <c r="F45" s="142" t="str">
        <f t="shared" si="14"/>
        <v/>
      </c>
      <c r="G45" s="156"/>
      <c r="H45" s="150"/>
      <c r="I45" s="151"/>
      <c r="J45" s="82">
        <f t="shared" si="19"/>
        <v>0</v>
      </c>
      <c r="K45" s="150"/>
      <c r="L45" s="153"/>
      <c r="M45" s="87">
        <f t="shared" si="20"/>
        <v>0</v>
      </c>
      <c r="N45" s="150"/>
      <c r="O45" s="155"/>
      <c r="P45" s="88">
        <f t="shared" si="21"/>
        <v>0</v>
      </c>
      <c r="Q45" s="140">
        <f t="shared" si="22"/>
        <v>0</v>
      </c>
    </row>
    <row r="46" spans="2:17" ht="15.75" x14ac:dyDescent="0.25">
      <c r="B46" s="291"/>
      <c r="C46" s="145"/>
      <c r="D46" s="146"/>
      <c r="E46" s="142" t="str">
        <f t="shared" si="13"/>
        <v/>
      </c>
      <c r="F46" s="142" t="str">
        <f t="shared" si="14"/>
        <v/>
      </c>
      <c r="G46" s="156"/>
      <c r="H46" s="150"/>
      <c r="I46" s="151"/>
      <c r="J46" s="82">
        <f t="shared" si="19"/>
        <v>0</v>
      </c>
      <c r="K46" s="150"/>
      <c r="L46" s="153"/>
      <c r="M46" s="87">
        <f t="shared" si="20"/>
        <v>0</v>
      </c>
      <c r="N46" s="150"/>
      <c r="O46" s="155"/>
      <c r="P46" s="88">
        <f t="shared" si="21"/>
        <v>0</v>
      </c>
      <c r="Q46" s="140">
        <f t="shared" si="22"/>
        <v>0</v>
      </c>
    </row>
    <row r="47" spans="2:17" ht="15.75" x14ac:dyDescent="0.25">
      <c r="B47" s="291"/>
      <c r="C47" s="145"/>
      <c r="D47" s="146"/>
      <c r="E47" s="142" t="str">
        <f t="shared" si="13"/>
        <v/>
      </c>
      <c r="F47" s="142" t="str">
        <f t="shared" si="14"/>
        <v/>
      </c>
      <c r="G47" s="156"/>
      <c r="H47" s="150"/>
      <c r="I47" s="151"/>
      <c r="J47" s="82">
        <f t="shared" si="19"/>
        <v>0</v>
      </c>
      <c r="K47" s="150"/>
      <c r="L47" s="153"/>
      <c r="M47" s="87">
        <f t="shared" si="20"/>
        <v>0</v>
      </c>
      <c r="N47" s="150"/>
      <c r="O47" s="155"/>
      <c r="P47" s="88">
        <f t="shared" si="21"/>
        <v>0</v>
      </c>
      <c r="Q47" s="140">
        <f t="shared" si="22"/>
        <v>0</v>
      </c>
    </row>
    <row r="48" spans="2:17" ht="15.75" x14ac:dyDescent="0.25">
      <c r="B48" s="291"/>
      <c r="C48" s="145"/>
      <c r="D48" s="146"/>
      <c r="E48" s="142" t="str">
        <f t="shared" si="13"/>
        <v/>
      </c>
      <c r="F48" s="142" t="str">
        <f t="shared" si="14"/>
        <v/>
      </c>
      <c r="G48" s="156"/>
      <c r="H48" s="150"/>
      <c r="I48" s="151"/>
      <c r="J48" s="82">
        <f t="shared" si="19"/>
        <v>0</v>
      </c>
      <c r="K48" s="150"/>
      <c r="L48" s="153"/>
      <c r="M48" s="87">
        <f t="shared" si="20"/>
        <v>0</v>
      </c>
      <c r="N48" s="150"/>
      <c r="O48" s="155"/>
      <c r="P48" s="88">
        <f t="shared" si="21"/>
        <v>0</v>
      </c>
      <c r="Q48" s="140">
        <f t="shared" si="22"/>
        <v>0</v>
      </c>
    </row>
    <row r="49" spans="2:17" ht="15.75" x14ac:dyDescent="0.25">
      <c r="B49" s="291" t="s">
        <v>652</v>
      </c>
      <c r="C49" s="145"/>
      <c r="D49" s="146"/>
      <c r="E49" s="142" t="str">
        <f t="shared" si="13"/>
        <v/>
      </c>
      <c r="F49" s="142" t="str">
        <f t="shared" si="14"/>
        <v/>
      </c>
      <c r="G49" s="156"/>
      <c r="H49" s="150"/>
      <c r="I49" s="151"/>
      <c r="J49" s="82">
        <f t="shared" si="19"/>
        <v>0</v>
      </c>
      <c r="K49" s="150"/>
      <c r="L49" s="153"/>
      <c r="M49" s="87">
        <f t="shared" si="20"/>
        <v>0</v>
      </c>
      <c r="N49" s="150"/>
      <c r="O49" s="155"/>
      <c r="P49" s="88">
        <f t="shared" si="21"/>
        <v>0</v>
      </c>
      <c r="Q49" s="140">
        <f t="shared" si="22"/>
        <v>0</v>
      </c>
    </row>
    <row r="50" spans="2:17" ht="15.75" x14ac:dyDescent="0.25">
      <c r="B50" s="291"/>
      <c r="C50" s="145"/>
      <c r="D50" s="146"/>
      <c r="E50" s="142" t="str">
        <f t="shared" si="13"/>
        <v/>
      </c>
      <c r="F50" s="142" t="str">
        <f t="shared" si="14"/>
        <v/>
      </c>
      <c r="G50" s="156"/>
      <c r="H50" s="150"/>
      <c r="I50" s="151"/>
      <c r="J50" s="82">
        <f t="shared" si="19"/>
        <v>0</v>
      </c>
      <c r="K50" s="150"/>
      <c r="L50" s="153"/>
      <c r="M50" s="87">
        <f t="shared" si="20"/>
        <v>0</v>
      </c>
      <c r="N50" s="150"/>
      <c r="O50" s="155"/>
      <c r="P50" s="88">
        <f t="shared" si="21"/>
        <v>0</v>
      </c>
      <c r="Q50" s="140">
        <f t="shared" si="22"/>
        <v>0</v>
      </c>
    </row>
    <row r="51" spans="2:17" ht="15.75" x14ac:dyDescent="0.25">
      <c r="B51" s="291"/>
      <c r="C51" s="145"/>
      <c r="D51" s="146"/>
      <c r="E51" s="142" t="str">
        <f t="shared" si="13"/>
        <v/>
      </c>
      <c r="F51" s="142" t="str">
        <f t="shared" si="14"/>
        <v/>
      </c>
      <c r="G51" s="156"/>
      <c r="H51" s="150"/>
      <c r="I51" s="151"/>
      <c r="J51" s="82">
        <f t="shared" si="19"/>
        <v>0</v>
      </c>
      <c r="K51" s="150"/>
      <c r="L51" s="153"/>
      <c r="M51" s="87">
        <f t="shared" si="20"/>
        <v>0</v>
      </c>
      <c r="N51" s="150"/>
      <c r="O51" s="155"/>
      <c r="P51" s="88">
        <f t="shared" si="21"/>
        <v>0</v>
      </c>
      <c r="Q51" s="140">
        <f t="shared" si="22"/>
        <v>0</v>
      </c>
    </row>
    <row r="52" spans="2:17" ht="15.75" x14ac:dyDescent="0.25">
      <c r="B52" s="291"/>
      <c r="C52" s="145"/>
      <c r="D52" s="146"/>
      <c r="E52" s="142" t="str">
        <f t="shared" si="13"/>
        <v/>
      </c>
      <c r="F52" s="142" t="str">
        <f t="shared" si="14"/>
        <v/>
      </c>
      <c r="G52" s="156"/>
      <c r="H52" s="150"/>
      <c r="I52" s="151"/>
      <c r="J52" s="82">
        <f t="shared" si="19"/>
        <v>0</v>
      </c>
      <c r="K52" s="150"/>
      <c r="L52" s="153"/>
      <c r="M52" s="87">
        <f t="shared" si="20"/>
        <v>0</v>
      </c>
      <c r="N52" s="150"/>
      <c r="O52" s="155"/>
      <c r="P52" s="88">
        <f t="shared" si="21"/>
        <v>0</v>
      </c>
      <c r="Q52" s="140">
        <f t="shared" si="22"/>
        <v>0</v>
      </c>
    </row>
    <row r="53" spans="2:17" ht="15.75" x14ac:dyDescent="0.25">
      <c r="B53" s="291" t="s">
        <v>653</v>
      </c>
      <c r="C53" s="145"/>
      <c r="D53" s="146"/>
      <c r="E53" s="142" t="str">
        <f t="shared" si="13"/>
        <v/>
      </c>
      <c r="F53" s="142" t="str">
        <f t="shared" si="14"/>
        <v/>
      </c>
      <c r="G53" s="156"/>
      <c r="H53" s="150"/>
      <c r="I53" s="151"/>
      <c r="J53" s="82">
        <f t="shared" si="19"/>
        <v>0</v>
      </c>
      <c r="K53" s="150"/>
      <c r="L53" s="153"/>
      <c r="M53" s="87">
        <f t="shared" si="20"/>
        <v>0</v>
      </c>
      <c r="N53" s="150"/>
      <c r="O53" s="155"/>
      <c r="P53" s="88">
        <f t="shared" si="21"/>
        <v>0</v>
      </c>
      <c r="Q53" s="140">
        <f t="shared" si="22"/>
        <v>0</v>
      </c>
    </row>
    <row r="54" spans="2:17" ht="15.75" x14ac:dyDescent="0.25">
      <c r="B54" s="291"/>
      <c r="C54" s="145"/>
      <c r="D54" s="146"/>
      <c r="E54" s="142" t="str">
        <f t="shared" si="13"/>
        <v/>
      </c>
      <c r="F54" s="142" t="str">
        <f t="shared" si="14"/>
        <v/>
      </c>
      <c r="G54" s="156"/>
      <c r="H54" s="150"/>
      <c r="I54" s="151"/>
      <c r="J54" s="82">
        <f t="shared" si="19"/>
        <v>0</v>
      </c>
      <c r="K54" s="150"/>
      <c r="L54" s="153"/>
      <c r="M54" s="87">
        <f t="shared" si="20"/>
        <v>0</v>
      </c>
      <c r="N54" s="150"/>
      <c r="O54" s="155"/>
      <c r="P54" s="88">
        <f t="shared" si="21"/>
        <v>0</v>
      </c>
      <c r="Q54" s="140">
        <f t="shared" si="22"/>
        <v>0</v>
      </c>
    </row>
    <row r="55" spans="2:17" ht="15.75" x14ac:dyDescent="0.25">
      <c r="B55" s="291"/>
      <c r="C55" s="145"/>
      <c r="D55" s="146"/>
      <c r="E55" s="142" t="str">
        <f t="shared" si="13"/>
        <v/>
      </c>
      <c r="F55" s="142" t="str">
        <f t="shared" si="14"/>
        <v/>
      </c>
      <c r="G55" s="156"/>
      <c r="H55" s="150"/>
      <c r="I55" s="151"/>
      <c r="J55" s="82">
        <f t="shared" si="19"/>
        <v>0</v>
      </c>
      <c r="K55" s="150"/>
      <c r="L55" s="153"/>
      <c r="M55" s="87">
        <f t="shared" si="20"/>
        <v>0</v>
      </c>
      <c r="N55" s="150"/>
      <c r="O55" s="155"/>
      <c r="P55" s="88">
        <f t="shared" si="21"/>
        <v>0</v>
      </c>
      <c r="Q55" s="140">
        <f t="shared" si="22"/>
        <v>0</v>
      </c>
    </row>
    <row r="56" spans="2:17" ht="15.75" x14ac:dyDescent="0.25">
      <c r="B56" s="291"/>
      <c r="C56" s="145"/>
      <c r="D56" s="146"/>
      <c r="E56" s="142" t="str">
        <f t="shared" si="13"/>
        <v/>
      </c>
      <c r="F56" s="142" t="str">
        <f t="shared" si="14"/>
        <v/>
      </c>
      <c r="G56" s="156"/>
      <c r="H56" s="150"/>
      <c r="I56" s="151"/>
      <c r="J56" s="82">
        <f t="shared" si="19"/>
        <v>0</v>
      </c>
      <c r="K56" s="150"/>
      <c r="L56" s="153"/>
      <c r="M56" s="87">
        <f t="shared" si="20"/>
        <v>0</v>
      </c>
      <c r="N56" s="150"/>
      <c r="O56" s="155"/>
      <c r="P56" s="88">
        <f t="shared" si="21"/>
        <v>0</v>
      </c>
      <c r="Q56" s="140">
        <f t="shared" si="22"/>
        <v>0</v>
      </c>
    </row>
    <row r="57" spans="2:17" ht="15.75" x14ac:dyDescent="0.25">
      <c r="B57" s="291" t="s">
        <v>654</v>
      </c>
      <c r="C57" s="145"/>
      <c r="D57" s="146"/>
      <c r="E57" s="142" t="str">
        <f t="shared" si="13"/>
        <v/>
      </c>
      <c r="F57" s="142" t="str">
        <f t="shared" si="14"/>
        <v/>
      </c>
      <c r="G57" s="156"/>
      <c r="H57" s="150"/>
      <c r="I57" s="151"/>
      <c r="J57" s="82">
        <f t="shared" si="19"/>
        <v>0</v>
      </c>
      <c r="K57" s="150"/>
      <c r="L57" s="153"/>
      <c r="M57" s="87">
        <f t="shared" si="20"/>
        <v>0</v>
      </c>
      <c r="N57" s="150"/>
      <c r="O57" s="155"/>
      <c r="P57" s="88">
        <f t="shared" si="21"/>
        <v>0</v>
      </c>
      <c r="Q57" s="140">
        <f t="shared" si="22"/>
        <v>0</v>
      </c>
    </row>
    <row r="58" spans="2:17" ht="15.75" x14ac:dyDescent="0.25">
      <c r="B58" s="291"/>
      <c r="C58" s="145"/>
      <c r="D58" s="146"/>
      <c r="E58" s="142" t="str">
        <f t="shared" si="13"/>
        <v/>
      </c>
      <c r="F58" s="142" t="str">
        <f t="shared" si="14"/>
        <v/>
      </c>
      <c r="G58" s="156"/>
      <c r="H58" s="150"/>
      <c r="I58" s="151"/>
      <c r="J58" s="82">
        <f t="shared" si="19"/>
        <v>0</v>
      </c>
      <c r="K58" s="150"/>
      <c r="L58" s="153"/>
      <c r="M58" s="87">
        <f t="shared" si="20"/>
        <v>0</v>
      </c>
      <c r="N58" s="150"/>
      <c r="O58" s="155"/>
      <c r="P58" s="88">
        <f t="shared" si="21"/>
        <v>0</v>
      </c>
      <c r="Q58" s="140">
        <f t="shared" si="22"/>
        <v>0</v>
      </c>
    </row>
    <row r="59" spans="2:17" ht="15.75" x14ac:dyDescent="0.25">
      <c r="B59" s="291"/>
      <c r="C59" s="145"/>
      <c r="D59" s="146"/>
      <c r="E59" s="142" t="str">
        <f t="shared" si="13"/>
        <v/>
      </c>
      <c r="F59" s="142" t="str">
        <f t="shared" si="14"/>
        <v/>
      </c>
      <c r="G59" s="156"/>
      <c r="H59" s="150"/>
      <c r="I59" s="151"/>
      <c r="J59" s="82">
        <f t="shared" si="19"/>
        <v>0</v>
      </c>
      <c r="K59" s="150"/>
      <c r="L59" s="153"/>
      <c r="M59" s="87">
        <f t="shared" si="20"/>
        <v>0</v>
      </c>
      <c r="N59" s="150"/>
      <c r="O59" s="155"/>
      <c r="P59" s="88">
        <f t="shared" si="21"/>
        <v>0</v>
      </c>
      <c r="Q59" s="140">
        <f t="shared" si="22"/>
        <v>0</v>
      </c>
    </row>
    <row r="60" spans="2:17" ht="15.75" x14ac:dyDescent="0.25">
      <c r="B60" s="291"/>
      <c r="C60" s="145"/>
      <c r="D60" s="146"/>
      <c r="E60" s="142" t="str">
        <f t="shared" si="13"/>
        <v/>
      </c>
      <c r="F60" s="142" t="str">
        <f t="shared" si="14"/>
        <v/>
      </c>
      <c r="G60" s="156"/>
      <c r="H60" s="150"/>
      <c r="I60" s="151"/>
      <c r="J60" s="82">
        <f t="shared" si="19"/>
        <v>0</v>
      </c>
      <c r="K60" s="150"/>
      <c r="L60" s="153"/>
      <c r="M60" s="87">
        <f t="shared" si="20"/>
        <v>0</v>
      </c>
      <c r="N60" s="150"/>
      <c r="O60" s="155"/>
      <c r="P60" s="88">
        <f t="shared" si="21"/>
        <v>0</v>
      </c>
      <c r="Q60" s="140">
        <f t="shared" si="22"/>
        <v>0</v>
      </c>
    </row>
    <row r="61" spans="2:17" ht="15.75" x14ac:dyDescent="0.25">
      <c r="B61" s="291" t="s">
        <v>655</v>
      </c>
      <c r="C61" s="145"/>
      <c r="D61" s="146"/>
      <c r="E61" s="142" t="str">
        <f t="shared" si="13"/>
        <v/>
      </c>
      <c r="F61" s="142" t="str">
        <f t="shared" si="14"/>
        <v/>
      </c>
      <c r="G61" s="156"/>
      <c r="H61" s="150"/>
      <c r="I61" s="151"/>
      <c r="J61" s="82">
        <f t="shared" si="19"/>
        <v>0</v>
      </c>
      <c r="K61" s="150"/>
      <c r="L61" s="153"/>
      <c r="M61" s="87">
        <f t="shared" si="20"/>
        <v>0</v>
      </c>
      <c r="N61" s="150"/>
      <c r="O61" s="155"/>
      <c r="P61" s="88">
        <f t="shared" si="21"/>
        <v>0</v>
      </c>
      <c r="Q61" s="140">
        <f t="shared" si="22"/>
        <v>0</v>
      </c>
    </row>
    <row r="62" spans="2:17" ht="15.75" x14ac:dyDescent="0.25">
      <c r="B62" s="291"/>
      <c r="C62" s="145"/>
      <c r="D62" s="146"/>
      <c r="E62" s="142" t="str">
        <f t="shared" si="13"/>
        <v/>
      </c>
      <c r="F62" s="142" t="str">
        <f t="shared" si="14"/>
        <v/>
      </c>
      <c r="G62" s="156"/>
      <c r="H62" s="150"/>
      <c r="I62" s="151"/>
      <c r="J62" s="82">
        <f t="shared" si="19"/>
        <v>0</v>
      </c>
      <c r="K62" s="150"/>
      <c r="L62" s="153"/>
      <c r="M62" s="87">
        <f t="shared" si="20"/>
        <v>0</v>
      </c>
      <c r="N62" s="150"/>
      <c r="O62" s="155"/>
      <c r="P62" s="88">
        <f t="shared" si="21"/>
        <v>0</v>
      </c>
      <c r="Q62" s="140">
        <f t="shared" si="22"/>
        <v>0</v>
      </c>
    </row>
    <row r="63" spans="2:17" ht="15.75" x14ac:dyDescent="0.25">
      <c r="B63" s="291"/>
      <c r="C63" s="145"/>
      <c r="D63" s="146"/>
      <c r="E63" s="142" t="str">
        <f t="shared" si="13"/>
        <v/>
      </c>
      <c r="F63" s="142" t="str">
        <f t="shared" si="14"/>
        <v/>
      </c>
      <c r="G63" s="156"/>
      <c r="H63" s="150"/>
      <c r="I63" s="151"/>
      <c r="J63" s="82">
        <f t="shared" si="19"/>
        <v>0</v>
      </c>
      <c r="K63" s="150"/>
      <c r="L63" s="153"/>
      <c r="M63" s="87">
        <f t="shared" si="20"/>
        <v>0</v>
      </c>
      <c r="N63" s="150"/>
      <c r="O63" s="155"/>
      <c r="P63" s="88">
        <f t="shared" si="21"/>
        <v>0</v>
      </c>
      <c r="Q63" s="140">
        <f t="shared" si="22"/>
        <v>0</v>
      </c>
    </row>
    <row r="64" spans="2:17" ht="15.75" x14ac:dyDescent="0.25">
      <c r="B64" s="291"/>
      <c r="C64" s="145"/>
      <c r="D64" s="146"/>
      <c r="E64" s="142" t="str">
        <f t="shared" si="13"/>
        <v/>
      </c>
      <c r="F64" s="142" t="str">
        <f t="shared" si="14"/>
        <v/>
      </c>
      <c r="G64" s="156"/>
      <c r="H64" s="150"/>
      <c r="I64" s="151"/>
      <c r="J64" s="82">
        <f t="shared" si="19"/>
        <v>0</v>
      </c>
      <c r="K64" s="150"/>
      <c r="L64" s="153"/>
      <c r="M64" s="87">
        <f t="shared" si="20"/>
        <v>0</v>
      </c>
      <c r="N64" s="150"/>
      <c r="O64" s="155"/>
      <c r="P64" s="88">
        <f t="shared" si="21"/>
        <v>0</v>
      </c>
      <c r="Q64" s="140">
        <f t="shared" si="22"/>
        <v>0</v>
      </c>
    </row>
    <row r="65" spans="2:17" ht="15.75" x14ac:dyDescent="0.25">
      <c r="B65" s="291" t="s">
        <v>656</v>
      </c>
      <c r="C65" s="145"/>
      <c r="D65" s="146"/>
      <c r="E65" s="142" t="str">
        <f t="shared" si="13"/>
        <v/>
      </c>
      <c r="F65" s="142" t="str">
        <f t="shared" si="14"/>
        <v/>
      </c>
      <c r="G65" s="156"/>
      <c r="H65" s="150"/>
      <c r="I65" s="151"/>
      <c r="J65" s="82">
        <f t="shared" si="19"/>
        <v>0</v>
      </c>
      <c r="K65" s="150"/>
      <c r="L65" s="153"/>
      <c r="M65" s="87">
        <f t="shared" si="20"/>
        <v>0</v>
      </c>
      <c r="N65" s="150"/>
      <c r="O65" s="155"/>
      <c r="P65" s="88">
        <f t="shared" si="21"/>
        <v>0</v>
      </c>
      <c r="Q65" s="140">
        <f t="shared" si="22"/>
        <v>0</v>
      </c>
    </row>
    <row r="66" spans="2:17" ht="15.75" x14ac:dyDescent="0.25">
      <c r="B66" s="291"/>
      <c r="C66" s="145"/>
      <c r="D66" s="146"/>
      <c r="E66" s="142" t="str">
        <f t="shared" si="13"/>
        <v/>
      </c>
      <c r="F66" s="142" t="str">
        <f t="shared" si="14"/>
        <v/>
      </c>
      <c r="G66" s="156"/>
      <c r="H66" s="150"/>
      <c r="I66" s="151"/>
      <c r="J66" s="82">
        <f t="shared" si="19"/>
        <v>0</v>
      </c>
      <c r="K66" s="150"/>
      <c r="L66" s="153"/>
      <c r="M66" s="87">
        <f t="shared" si="20"/>
        <v>0</v>
      </c>
      <c r="N66" s="150"/>
      <c r="O66" s="155"/>
      <c r="P66" s="88">
        <f t="shared" si="21"/>
        <v>0</v>
      </c>
      <c r="Q66" s="140">
        <f t="shared" si="22"/>
        <v>0</v>
      </c>
    </row>
    <row r="67" spans="2:17" ht="15.75" x14ac:dyDescent="0.25">
      <c r="B67" s="291"/>
      <c r="C67" s="145"/>
      <c r="D67" s="146"/>
      <c r="E67" s="142" t="str">
        <f t="shared" si="13"/>
        <v/>
      </c>
      <c r="F67" s="142" t="str">
        <f t="shared" si="14"/>
        <v/>
      </c>
      <c r="G67" s="156"/>
      <c r="H67" s="150"/>
      <c r="I67" s="151"/>
      <c r="J67" s="82">
        <f t="shared" si="19"/>
        <v>0</v>
      </c>
      <c r="K67" s="150"/>
      <c r="L67" s="153"/>
      <c r="M67" s="87">
        <f t="shared" si="20"/>
        <v>0</v>
      </c>
      <c r="N67" s="150"/>
      <c r="O67" s="155"/>
      <c r="P67" s="88">
        <f t="shared" si="21"/>
        <v>0</v>
      </c>
      <c r="Q67" s="140">
        <f t="shared" si="22"/>
        <v>0</v>
      </c>
    </row>
    <row r="68" spans="2:17" ht="16.5" thickBot="1" x14ac:dyDescent="0.3">
      <c r="B68" s="294"/>
      <c r="C68" s="145"/>
      <c r="D68" s="146"/>
      <c r="E68" s="142" t="str">
        <f t="shared" si="13"/>
        <v/>
      </c>
      <c r="F68" s="142" t="str">
        <f t="shared" si="14"/>
        <v/>
      </c>
      <c r="G68" s="156"/>
      <c r="H68" s="150"/>
      <c r="I68" s="151"/>
      <c r="J68" s="82">
        <f t="shared" si="19"/>
        <v>0</v>
      </c>
      <c r="K68" s="150"/>
      <c r="L68" s="153"/>
      <c r="M68" s="87">
        <f t="shared" si="20"/>
        <v>0</v>
      </c>
      <c r="N68" s="150"/>
      <c r="O68" s="155"/>
      <c r="P68" s="88">
        <f t="shared" si="21"/>
        <v>0</v>
      </c>
      <c r="Q68" s="140">
        <f t="shared" si="22"/>
        <v>0</v>
      </c>
    </row>
    <row r="69" spans="2:17" ht="19.5" thickBot="1" x14ac:dyDescent="0.3">
      <c r="B69" s="295" t="s">
        <v>643</v>
      </c>
      <c r="C69" s="296"/>
      <c r="D69" s="296"/>
      <c r="E69" s="296"/>
      <c r="F69" s="296"/>
      <c r="G69" s="297"/>
      <c r="H69" s="295" t="str">
        <f>CONCATENATE(SUM(H21:H68)," Litros")</f>
        <v>266,343 Litros</v>
      </c>
      <c r="I69" s="298"/>
      <c r="J69" s="83">
        <f>SUM(J21:J68)</f>
        <v>1343.0555569999999</v>
      </c>
      <c r="K69" s="295" t="str">
        <f>CONCATENATE(SUM(K21:K68)," Litros")</f>
        <v>4 Litros</v>
      </c>
      <c r="L69" s="298"/>
      <c r="M69" s="83">
        <f>SUM(M21:M68)</f>
        <v>116</v>
      </c>
      <c r="N69" s="295" t="str">
        <f>CONCATENATE(SUM(N21:N68)," Unid(s)")</f>
        <v>1 Unid(s)</v>
      </c>
      <c r="O69" s="298"/>
      <c r="P69" s="83">
        <f>SUM(P21:P68)</f>
        <v>24.5</v>
      </c>
      <c r="Q69" s="83">
        <f>SUM(Q21:Q68)</f>
        <v>1304.993557</v>
      </c>
    </row>
  </sheetData>
  <customSheetViews>
    <customSheetView guid="{B684B176-1279-41FC-93C5-AC7ABB5920EE}" showGridLines="0">
      <selection activeCell="S15" sqref="S15"/>
      <pageMargins left="0.511811024" right="0.511811024" top="0.78740157499999996" bottom="0.78740157499999996" header="0.31496062000000002" footer="0.31496062000000002"/>
    </customSheetView>
  </customSheetViews>
  <mergeCells count="26">
    <mergeCell ref="B57:B60"/>
    <mergeCell ref="B61:B64"/>
    <mergeCell ref="B65:B68"/>
    <mergeCell ref="B69:G69"/>
    <mergeCell ref="N69:O69"/>
    <mergeCell ref="H69:I69"/>
    <mergeCell ref="K69:L69"/>
    <mergeCell ref="B41:B44"/>
    <mergeCell ref="B45:B48"/>
    <mergeCell ref="B49:B52"/>
    <mergeCell ref="B53:B56"/>
    <mergeCell ref="B6:C6"/>
    <mergeCell ref="B8:C9"/>
    <mergeCell ref="B10:C10"/>
    <mergeCell ref="B21:B24"/>
    <mergeCell ref="B25:B28"/>
    <mergeCell ref="B29:B32"/>
    <mergeCell ref="B33:B36"/>
    <mergeCell ref="B37:B40"/>
    <mergeCell ref="L4:L5"/>
    <mergeCell ref="H4:I4"/>
    <mergeCell ref="J4:K4"/>
    <mergeCell ref="A1:Q1"/>
    <mergeCell ref="A2:Q2"/>
    <mergeCell ref="B4:C5"/>
    <mergeCell ref="F4:G4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B1:F30"/>
  <sheetViews>
    <sheetView showGridLines="0" zoomScale="90" zoomScaleNormal="90" workbookViewId="0">
      <selection activeCell="I15" sqref="I15"/>
    </sheetView>
  </sheetViews>
  <sheetFormatPr defaultRowHeight="15" x14ac:dyDescent="0.25"/>
  <cols>
    <col min="4" max="4" width="15.7109375" customWidth="1"/>
    <col min="5" max="5" width="33.28515625" customWidth="1"/>
    <col min="6" max="6" width="11.85546875" customWidth="1"/>
  </cols>
  <sheetData>
    <row r="1" spans="2:6" ht="46.5" x14ac:dyDescent="0.25">
      <c r="B1" s="115"/>
      <c r="C1" s="240" t="s">
        <v>867</v>
      </c>
      <c r="D1" s="240"/>
      <c r="E1" s="240"/>
      <c r="F1" s="240"/>
    </row>
    <row r="2" spans="2:6" ht="21" x14ac:dyDescent="0.25">
      <c r="B2" s="116"/>
      <c r="C2" s="243" t="s">
        <v>644</v>
      </c>
      <c r="D2" s="243"/>
      <c r="E2" s="243"/>
      <c r="F2" s="243"/>
    </row>
    <row r="3" spans="2:6" ht="15.75" thickBot="1" x14ac:dyDescent="0.3"/>
    <row r="4" spans="2:6" ht="39.75" customHeight="1" x14ac:dyDescent="0.25">
      <c r="C4" s="302" t="str">
        <f>CONCATENATE(Registro!E6," - ",Registro!A6)</f>
        <v>VW JETTA - FSQ-3841</v>
      </c>
      <c r="D4" s="303"/>
      <c r="E4" s="303"/>
      <c r="F4" s="304"/>
    </row>
    <row r="5" spans="2:6" ht="24" customHeight="1" thickBot="1" x14ac:dyDescent="0.3">
      <c r="C5" s="96" t="s">
        <v>165</v>
      </c>
      <c r="D5" s="105" t="s">
        <v>623</v>
      </c>
      <c r="E5" s="105" t="s">
        <v>0</v>
      </c>
      <c r="F5" s="97" t="s">
        <v>640</v>
      </c>
    </row>
    <row r="6" spans="2:6" ht="20.100000000000001" customHeight="1" x14ac:dyDescent="0.25">
      <c r="C6" s="301" t="s">
        <v>166</v>
      </c>
      <c r="D6" s="107"/>
      <c r="E6" s="108"/>
      <c r="F6" s="307">
        <f>COUNTIF(D6:D9,"&lt;&gt;")</f>
        <v>0</v>
      </c>
    </row>
    <row r="7" spans="2:6" ht="20.100000000000001" customHeight="1" x14ac:dyDescent="0.25">
      <c r="C7" s="299"/>
      <c r="D7" s="107"/>
      <c r="E7" s="108"/>
      <c r="F7" s="308"/>
    </row>
    <row r="8" spans="2:6" ht="20.100000000000001" customHeight="1" x14ac:dyDescent="0.25">
      <c r="C8" s="300" t="s">
        <v>167</v>
      </c>
      <c r="D8" s="109"/>
      <c r="E8" s="110"/>
      <c r="F8" s="305">
        <f>COUNTIF(D8:D9,"&lt;&gt;")</f>
        <v>0</v>
      </c>
    </row>
    <row r="9" spans="2:6" ht="20.100000000000001" customHeight="1" x14ac:dyDescent="0.25">
      <c r="C9" s="300"/>
      <c r="D9" s="109"/>
      <c r="E9" s="110"/>
      <c r="F9" s="306"/>
    </row>
    <row r="10" spans="2:6" ht="20.100000000000001" customHeight="1" x14ac:dyDescent="0.25">
      <c r="C10" s="299" t="s">
        <v>168</v>
      </c>
      <c r="D10" s="107">
        <v>44270</v>
      </c>
      <c r="E10" s="108" t="s">
        <v>137</v>
      </c>
      <c r="F10" s="307">
        <f t="shared" ref="F10" si="0">COUNTIF(D10:D11,"&lt;&gt;")</f>
        <v>2</v>
      </c>
    </row>
    <row r="11" spans="2:6" ht="20.100000000000001" customHeight="1" x14ac:dyDescent="0.25">
      <c r="C11" s="299"/>
      <c r="D11" s="107">
        <v>44277</v>
      </c>
      <c r="E11" s="108" t="s">
        <v>137</v>
      </c>
      <c r="F11" s="308"/>
    </row>
    <row r="12" spans="2:6" ht="20.100000000000001" customHeight="1" x14ac:dyDescent="0.25">
      <c r="C12" s="300" t="s">
        <v>169</v>
      </c>
      <c r="D12" s="109"/>
      <c r="E12" s="110"/>
      <c r="F12" s="305">
        <f t="shared" ref="F12" si="1">COUNTIF(D12:D13,"&lt;&gt;")</f>
        <v>0</v>
      </c>
    </row>
    <row r="13" spans="2:6" ht="20.100000000000001" customHeight="1" x14ac:dyDescent="0.25">
      <c r="C13" s="300"/>
      <c r="D13" s="109"/>
      <c r="E13" s="110"/>
      <c r="F13" s="306"/>
    </row>
    <row r="14" spans="2:6" ht="20.100000000000001" customHeight="1" x14ac:dyDescent="0.25">
      <c r="C14" s="299" t="s">
        <v>170</v>
      </c>
      <c r="D14" s="107"/>
      <c r="E14" s="108"/>
      <c r="F14" s="307">
        <f t="shared" ref="F14" si="2">COUNTIF(D14:D15,"&lt;&gt;")</f>
        <v>0</v>
      </c>
    </row>
    <row r="15" spans="2:6" ht="20.100000000000001" customHeight="1" x14ac:dyDescent="0.25">
      <c r="C15" s="299"/>
      <c r="D15" s="107"/>
      <c r="E15" s="108"/>
      <c r="F15" s="308"/>
    </row>
    <row r="16" spans="2:6" ht="20.100000000000001" customHeight="1" x14ac:dyDescent="0.25">
      <c r="C16" s="300" t="s">
        <v>171</v>
      </c>
      <c r="D16" s="109"/>
      <c r="E16" s="110"/>
      <c r="F16" s="305">
        <f t="shared" ref="F16" si="3">COUNTIF(D16:D17,"&lt;&gt;")</f>
        <v>0</v>
      </c>
    </row>
    <row r="17" spans="3:6" ht="20.100000000000001" customHeight="1" x14ac:dyDescent="0.25">
      <c r="C17" s="300"/>
      <c r="D17" s="109"/>
      <c r="E17" s="110"/>
      <c r="F17" s="306"/>
    </row>
    <row r="18" spans="3:6" ht="20.100000000000001" customHeight="1" x14ac:dyDescent="0.25">
      <c r="C18" s="299" t="s">
        <v>172</v>
      </c>
      <c r="D18" s="107"/>
      <c r="E18" s="108"/>
      <c r="F18" s="307">
        <f t="shared" ref="F18" si="4">COUNTIF(D18:D19,"&lt;&gt;")</f>
        <v>0</v>
      </c>
    </row>
    <row r="19" spans="3:6" ht="20.100000000000001" customHeight="1" x14ac:dyDescent="0.25">
      <c r="C19" s="299"/>
      <c r="D19" s="107"/>
      <c r="E19" s="108"/>
      <c r="F19" s="308"/>
    </row>
    <row r="20" spans="3:6" ht="20.100000000000001" customHeight="1" x14ac:dyDescent="0.25">
      <c r="C20" s="300" t="s">
        <v>173</v>
      </c>
      <c r="D20" s="109"/>
      <c r="E20" s="110"/>
      <c r="F20" s="305">
        <f t="shared" ref="F20" si="5">COUNTIF(D20:D21,"&lt;&gt;")</f>
        <v>0</v>
      </c>
    </row>
    <row r="21" spans="3:6" ht="20.100000000000001" customHeight="1" x14ac:dyDescent="0.25">
      <c r="C21" s="300"/>
      <c r="D21" s="109"/>
      <c r="E21" s="110"/>
      <c r="F21" s="306"/>
    </row>
    <row r="22" spans="3:6" ht="20.100000000000001" customHeight="1" x14ac:dyDescent="0.25">
      <c r="C22" s="299" t="s">
        <v>174</v>
      </c>
      <c r="D22" s="107"/>
      <c r="E22" s="108"/>
      <c r="F22" s="307">
        <f t="shared" ref="F22" si="6">COUNTIF(D22:D23,"&lt;&gt;")</f>
        <v>0</v>
      </c>
    </row>
    <row r="23" spans="3:6" ht="20.100000000000001" customHeight="1" x14ac:dyDescent="0.25">
      <c r="C23" s="299"/>
      <c r="D23" s="107"/>
      <c r="E23" s="108"/>
      <c r="F23" s="308"/>
    </row>
    <row r="24" spans="3:6" ht="20.100000000000001" customHeight="1" x14ac:dyDescent="0.25">
      <c r="C24" s="300" t="s">
        <v>175</v>
      </c>
      <c r="D24" s="109"/>
      <c r="E24" s="110"/>
      <c r="F24" s="305">
        <f t="shared" ref="F24" si="7">COUNTIF(D24:D25,"&lt;&gt;")</f>
        <v>0</v>
      </c>
    </row>
    <row r="25" spans="3:6" ht="20.100000000000001" customHeight="1" x14ac:dyDescent="0.25">
      <c r="C25" s="300"/>
      <c r="D25" s="109"/>
      <c r="E25" s="110"/>
      <c r="F25" s="306"/>
    </row>
    <row r="26" spans="3:6" ht="20.100000000000001" customHeight="1" x14ac:dyDescent="0.25">
      <c r="C26" s="299" t="s">
        <v>176</v>
      </c>
      <c r="D26" s="107"/>
      <c r="E26" s="108"/>
      <c r="F26" s="307">
        <f t="shared" ref="F26" si="8">COUNTIF(D26:D27,"&lt;&gt;")</f>
        <v>0</v>
      </c>
    </row>
    <row r="27" spans="3:6" ht="20.100000000000001" customHeight="1" x14ac:dyDescent="0.25">
      <c r="C27" s="299"/>
      <c r="D27" s="107"/>
      <c r="E27" s="108"/>
      <c r="F27" s="308"/>
    </row>
    <row r="28" spans="3:6" ht="20.100000000000001" customHeight="1" x14ac:dyDescent="0.25">
      <c r="C28" s="300" t="s">
        <v>177</v>
      </c>
      <c r="D28" s="109"/>
      <c r="E28" s="110"/>
      <c r="F28" s="305">
        <f t="shared" ref="F28" si="9">COUNTIF(D28:D29,"&lt;&gt;")</f>
        <v>0</v>
      </c>
    </row>
    <row r="29" spans="3:6" ht="20.100000000000001" customHeight="1" thickBot="1" x14ac:dyDescent="0.3">
      <c r="C29" s="311"/>
      <c r="D29" s="111"/>
      <c r="E29" s="112"/>
      <c r="F29" s="306"/>
    </row>
    <row r="30" spans="3:6" ht="36.75" customHeight="1" thickBot="1" x14ac:dyDescent="0.3">
      <c r="C30" s="295" t="s">
        <v>633</v>
      </c>
      <c r="D30" s="309"/>
      <c r="E30" s="310"/>
      <c r="F30" s="106">
        <f>SUM(F6:F28)</f>
        <v>2</v>
      </c>
    </row>
  </sheetData>
  <customSheetViews>
    <customSheetView guid="{B684B176-1279-41FC-93C5-AC7ABB5920EE}" scale="90" showGridLines="0">
      <selection activeCell="U24" sqref="U24"/>
      <pageMargins left="0.511811024" right="0.511811024" top="0.78740157499999996" bottom="0.78740157499999996" header="0.31496062000000002" footer="0.31496062000000002"/>
    </customSheetView>
  </customSheetViews>
  <mergeCells count="28">
    <mergeCell ref="C30:E30"/>
    <mergeCell ref="C1:F1"/>
    <mergeCell ref="C2:F2"/>
    <mergeCell ref="F18:F19"/>
    <mergeCell ref="F20:F21"/>
    <mergeCell ref="F22:F23"/>
    <mergeCell ref="F24:F25"/>
    <mergeCell ref="F26:F27"/>
    <mergeCell ref="F28:F29"/>
    <mergeCell ref="C22:C23"/>
    <mergeCell ref="C24:C25"/>
    <mergeCell ref="C26:C27"/>
    <mergeCell ref="C28:C29"/>
    <mergeCell ref="F6:F7"/>
    <mergeCell ref="F8:F9"/>
    <mergeCell ref="F10:F11"/>
    <mergeCell ref="C18:C19"/>
    <mergeCell ref="C20:C21"/>
    <mergeCell ref="C6:C7"/>
    <mergeCell ref="C8:C9"/>
    <mergeCell ref="C4:F4"/>
    <mergeCell ref="F12:F13"/>
    <mergeCell ref="F14:F15"/>
    <mergeCell ref="F16:F17"/>
    <mergeCell ref="C10:C11"/>
    <mergeCell ref="C12:C13"/>
    <mergeCell ref="C14:C15"/>
    <mergeCell ref="C16:C17"/>
  </mergeCells>
  <dataValidations count="1">
    <dataValidation type="list" allowBlank="1" showInputMessage="1" showErrorMessage="1" sqref="E6:E29">
      <formula1>Motorista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6</vt:i4>
      </vt:variant>
    </vt:vector>
  </HeadingPairs>
  <TitlesOfParts>
    <vt:vector size="14" baseType="lpstr">
      <vt:lpstr>Registro</vt:lpstr>
      <vt:lpstr>GRAF01</vt:lpstr>
      <vt:lpstr>GRAF02</vt:lpstr>
      <vt:lpstr>GRAF03</vt:lpstr>
      <vt:lpstr>LOCALIZA</vt:lpstr>
      <vt:lpstr>SOLICITANTE</vt:lpstr>
      <vt:lpstr>Abastecimento</vt:lpstr>
      <vt:lpstr>Lavagem</vt:lpstr>
      <vt:lpstr>Registro!Area_de_impressao</vt:lpstr>
      <vt:lpstr>Localiza</vt:lpstr>
      <vt:lpstr>Motorista</vt:lpstr>
      <vt:lpstr>Solicita</vt:lpstr>
      <vt:lpstr>Solicitante</vt:lpstr>
      <vt:lpstr>LOCALIZA!Titulos_de_impressao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Pastorello</dc:creator>
  <cp:lastModifiedBy>Bechilia</cp:lastModifiedBy>
  <cp:lastPrinted>2023-06-04T18:55:49Z</cp:lastPrinted>
  <dcterms:created xsi:type="dcterms:W3CDTF">2017-06-13T19:52:59Z</dcterms:created>
  <dcterms:modified xsi:type="dcterms:W3CDTF">2023-06-04T20:30:26Z</dcterms:modified>
</cp:coreProperties>
</file>